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DieseArbeitsmappe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DFA8A0AE-C63D-4BDF-89E5-436304EBF997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Pingo" sheetId="1" r:id="rId1"/>
    <sheet name="Formeln" sheetId="3" r:id="rId2"/>
    <sheet name="Wiederholung" sheetId="5" r:id="rId3"/>
    <sheet name="Mythologie" sheetId="8" r:id="rId4"/>
  </sheets>
  <externalReferences>
    <externalReference r:id="rId5"/>
  </externalReferences>
  <definedNames>
    <definedName name="beschr">OFFSET(OFFSET([1]Binomialverteilung!$B$7,[1]Binomialverteilung!$K$6,0),,,([1]Binomialverteilung!$K$7-[1]Binomialverteilung!$K$6+1))</definedName>
    <definedName name="fromK">OFFSET([1]Binomialverteilung!$B$6,,,[1]Binomialverteilung!$K$7+2)</definedName>
    <definedName name="WkVert">OFFSET(OFFSET([1]Binomialverteilung!$C$7,[1]Binomialverteilung!$K$6,0),,,[1]Binomialverteilung!$K$7+1-[1]Binomialverteilung!$K$6)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8" l="1"/>
  <c r="E70" i="8"/>
  <c r="E71" i="8"/>
  <c r="E72" i="8"/>
  <c r="E73" i="8"/>
  <c r="E74" i="8"/>
  <c r="E75" i="8"/>
  <c r="E76" i="8"/>
  <c r="E77" i="8"/>
  <c r="E78" i="8"/>
  <c r="E79" i="8"/>
  <c r="E80" i="8"/>
  <c r="E68" i="8"/>
  <c r="D69" i="8"/>
  <c r="D70" i="8"/>
  <c r="D71" i="8"/>
  <c r="D72" i="8"/>
  <c r="D73" i="8"/>
  <c r="D74" i="8"/>
  <c r="D75" i="8"/>
  <c r="D76" i="8"/>
  <c r="D77" i="8"/>
  <c r="D78" i="8"/>
  <c r="D79" i="8"/>
  <c r="D80" i="8"/>
  <c r="D68" i="8"/>
  <c r="I43" i="8"/>
  <c r="I45" i="8" s="1"/>
  <c r="E43" i="8"/>
  <c r="E45" i="8" s="1"/>
  <c r="C20" i="5"/>
  <c r="C13" i="5"/>
  <c r="D15" i="5"/>
  <c r="E15" i="5"/>
  <c r="C15" i="5"/>
  <c r="D14" i="5"/>
  <c r="E14" i="5"/>
  <c r="G14" i="5"/>
  <c r="C14" i="5"/>
  <c r="D13" i="5"/>
  <c r="E13" i="5"/>
  <c r="C19" i="5"/>
  <c r="E12" i="5"/>
  <c r="D12" i="5"/>
  <c r="G60" i="1"/>
  <c r="E15" i="1"/>
  <c r="C19" i="1"/>
  <c r="G18" i="3" l="1"/>
  <c r="G13" i="3" l="1"/>
  <c r="G10" i="3"/>
  <c r="G6" i="3"/>
  <c r="G3" i="3"/>
  <c r="K13" i="3"/>
  <c r="K10" i="3"/>
  <c r="K6" i="3"/>
  <c r="K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Both, Bernhard</author>
  </authors>
  <commentList>
    <comment ref="E3" authorId="0" shapeId="0" xr:uid="{00000000-0006-0000-0100-000001000000}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aller Elemente</t>
        </r>
      </text>
    </comment>
    <comment ref="E4" authorId="0" shapeId="0" xr:uid="{00000000-0006-0000-0100-000002000000}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gezogener Elemente</t>
        </r>
      </text>
    </comment>
    <comment ref="E6" authorId="0" shapeId="0" xr:uid="{00000000-0006-0000-0100-000003000000}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Treffer</t>
        </r>
      </text>
    </comment>
    <comment ref="E7" authorId="0" shapeId="0" xr:uid="{00000000-0006-0000-0100-000004000000}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Versuche</t>
        </r>
      </text>
    </comment>
    <comment ref="E8" authorId="0" shapeId="0" xr:uid="{00000000-0006-0000-0100-000005000000}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Erfolgswahrscheinlichkeit</t>
        </r>
      </text>
    </comment>
    <comment ref="E10" authorId="0" shapeId="0" xr:uid="{00000000-0006-0000-0100-000006000000}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Treffer</t>
        </r>
      </text>
    </comment>
    <comment ref="E11" authorId="0" shapeId="0" xr:uid="{00000000-0006-0000-0100-000007000000}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Erwartungswert, Intensitätsparameter</t>
        </r>
      </text>
    </comment>
    <comment ref="E13" authorId="0" shapeId="0" xr:uid="{00000000-0006-0000-0100-000008000000}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Treffer in Stichprobe</t>
        </r>
      </text>
    </comment>
    <comment ref="E14" authorId="0" shapeId="0" xr:uid="{00000000-0006-0000-0100-000009000000}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aller Elemente</t>
        </r>
      </text>
    </comment>
    <comment ref="E15" authorId="0" shapeId="0" xr:uid="{00000000-0006-0000-0100-00000A000000}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Anzahl Günstige in allen</t>
        </r>
      </text>
    </comment>
    <comment ref="E16" authorId="0" shapeId="0" xr:uid="{00000000-0006-0000-0100-00000B000000}">
      <text>
        <r>
          <rPr>
            <b/>
            <sz val="8"/>
            <color indexed="81"/>
            <rFont val="Segoe UI"/>
            <charset val="1"/>
          </rPr>
          <t>Both, Bernhard:</t>
        </r>
        <r>
          <rPr>
            <sz val="8"/>
            <color indexed="81"/>
            <rFont val="Segoe UI"/>
            <charset val="1"/>
          </rPr>
          <t xml:space="preserve">
Größe Stichprobe</t>
        </r>
      </text>
    </comment>
  </commentList>
</comments>
</file>

<file path=xl/sharedStrings.xml><?xml version="1.0" encoding="utf-8"?>
<sst xmlns="http://schemas.openxmlformats.org/spreadsheetml/2006/main" count="110" uniqueCount="78">
  <si>
    <t>Name</t>
  </si>
  <si>
    <t>Formel</t>
  </si>
  <si>
    <t>Parameter</t>
  </si>
  <si>
    <t>z.B.</t>
  </si>
  <si>
    <t>Excelformel</t>
  </si>
  <si>
    <t>ausführlich</t>
  </si>
  <si>
    <t>Binomialkoeffizient</t>
  </si>
  <si>
    <t>n</t>
  </si>
  <si>
    <t>x</t>
  </si>
  <si>
    <t>Binomialverteilung</t>
  </si>
  <si>
    <t>p</t>
  </si>
  <si>
    <t>Poissonverteilung</t>
  </si>
  <si>
    <t>λ</t>
  </si>
  <si>
    <t>Hypergeometrische</t>
  </si>
  <si>
    <t>Verteilung</t>
  </si>
  <si>
    <t>N</t>
  </si>
  <si>
    <t>G</t>
  </si>
  <si>
    <t>=KOMBINATIONEN(F3;F4)</t>
  </si>
  <si>
    <t>=BINOM.VERT(F6;F7;F8;0)</t>
  </si>
  <si>
    <t>=POISSON.VERT(F10;F11;0)</t>
  </si>
  <si>
    <t>=HYPGEOM.VERT(F13;F16;F15;F14;0)</t>
  </si>
  <si>
    <t>Pingo.coactum.de</t>
  </si>
  <si>
    <t>µ</t>
  </si>
  <si>
    <t>s</t>
  </si>
  <si>
    <t>Normalverteilung</t>
  </si>
  <si>
    <t>=NORM.VERT(F18;F19;F20;1)</t>
  </si>
  <si>
    <r>
      <t>(=Integral über f(x,µ,</t>
    </r>
    <r>
      <rPr>
        <sz val="11"/>
        <color theme="1"/>
        <rFont val="Calibri"/>
        <family val="2"/>
      </rPr>
      <t>σ) bis x)</t>
    </r>
  </si>
  <si>
    <t>mittlere 68%</t>
  </si>
  <si>
    <t>mittlere 90%</t>
  </si>
  <si>
    <t>mittlere 95%</t>
  </si>
  <si>
    <t>obere 10%</t>
  </si>
  <si>
    <t>obere 5%</t>
  </si>
  <si>
    <t>obere 1%</t>
  </si>
  <si>
    <t>UG</t>
  </si>
  <si>
    <t>OG</t>
  </si>
  <si>
    <t>z_krit</t>
  </si>
  <si>
    <t>mittlere 99%</t>
  </si>
  <si>
    <r>
      <t xml:space="preserve">konkreter </t>
    </r>
    <r>
      <rPr>
        <sz val="11"/>
        <color theme="1"/>
        <rFont val="Calibri"/>
        <family val="2"/>
      </rPr>
      <t>‰-Wert</t>
    </r>
  </si>
  <si>
    <t>Zugangsnummer: 869997</t>
  </si>
  <si>
    <t>You-Tube:</t>
  </si>
  <si>
    <t>p(X&gt;= x)</t>
  </si>
  <si>
    <t>H1 stimmt</t>
  </si>
  <si>
    <t>H0 stimmt</t>
  </si>
  <si>
    <t>signifikant (Entscheidung für H1)</t>
  </si>
  <si>
    <t>nicht signifikant (Entscheidung gegen H1)</t>
  </si>
  <si>
    <t>Wahrheit</t>
  </si>
  <si>
    <t>Entscheidung</t>
  </si>
  <si>
    <t>H0</t>
  </si>
  <si>
    <t>H1</t>
  </si>
  <si>
    <t>CR</t>
  </si>
  <si>
    <t>Hit</t>
  </si>
  <si>
    <t>FA</t>
  </si>
  <si>
    <t>Miss</t>
  </si>
  <si>
    <t>H0:</t>
  </si>
  <si>
    <t>H1:</t>
  </si>
  <si>
    <t>Halbgott:</t>
  </si>
  <si>
    <t>Gott:</t>
  </si>
  <si>
    <t>Bestehensgrenze:</t>
  </si>
  <si>
    <t>p(FA)</t>
  </si>
  <si>
    <t>p(Miss)</t>
  </si>
  <si>
    <t>Grenze</t>
  </si>
  <si>
    <t>Halbgott</t>
  </si>
  <si>
    <t>Gott</t>
  </si>
  <si>
    <t>FA, Alpha-Fehler</t>
  </si>
  <si>
    <t>MISS, beta-Fehler</t>
  </si>
  <si>
    <t>HIT</t>
  </si>
  <si>
    <t>Schimpanse</t>
  </si>
  <si>
    <t>Hunde</t>
  </si>
  <si>
    <t>gemessen:</t>
  </si>
  <si>
    <t>wahrheit</t>
  </si>
  <si>
    <t>Kandidat ist ein Halbgott</t>
  </si>
  <si>
    <t>Kandidat ist ein Gott</t>
  </si>
  <si>
    <t>p(X&gt;=8)</t>
  </si>
  <si>
    <t>p(X&lt;=7)</t>
  </si>
  <si>
    <t>Halbgott als Halbgott erkannt</t>
  </si>
  <si>
    <t>Gott für Halbgott gehalten</t>
  </si>
  <si>
    <t>Halbgott für Gott gehalten</t>
  </si>
  <si>
    <t>Gott als Gott erkannt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</si>
</sst>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1" formatCode="0.000000000"/>
    <numFmt numFmtId="175" formatCode="0.00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indexed="81"/>
      <name val="Segoe UI"/>
      <charset val="1"/>
    </font>
    <font>
      <b/>
      <sz val="8"/>
      <color indexed="81"/>
      <name val="Segoe UI"/>
      <charset val="1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0" fontId="0" fillId="2" borderId="0" xfId="0" quotePrefix="1" applyFill="1"/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right" textRotation="90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textRotation="90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171" fontId="0" fillId="2" borderId="0" xfId="0" applyNumberFormat="1" applyFill="1"/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75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146958</xdr:colOff>
      <xdr:row>47</xdr:row>
      <xdr:rowOff>21771</xdr:rowOff>
    </xdr:from>
    <xdr:to>
      <xdr:col>5</xdr:col>
      <xdr:colOff>691243</xdr:colOff>
      <xdr:row>49</xdr:row>
      <xdr:rowOff>21771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3483429" y="6879771"/>
          <a:ext cx="1306285" cy="3810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130629</xdr:colOff>
      <xdr:row>49</xdr:row>
      <xdr:rowOff>32657</xdr:rowOff>
    </xdr:from>
    <xdr:to>
      <xdr:col>5</xdr:col>
      <xdr:colOff>696686</xdr:colOff>
      <xdr:row>50</xdr:row>
      <xdr:rowOff>174171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467100" y="7271657"/>
          <a:ext cx="1328057" cy="332014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48986</xdr:colOff>
      <xdr:row>54</xdr:row>
      <xdr:rowOff>185057</xdr:rowOff>
    </xdr:from>
    <xdr:to>
      <xdr:col>5</xdr:col>
      <xdr:colOff>718458</xdr:colOff>
      <xdr:row>56</xdr:row>
      <xdr:rowOff>174171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3385457" y="8376557"/>
          <a:ext cx="1431472" cy="370114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65315</xdr:colOff>
      <xdr:row>57</xdr:row>
      <xdr:rowOff>0</xdr:rowOff>
    </xdr:from>
    <xdr:to>
      <xdr:col>5</xdr:col>
      <xdr:colOff>723900</xdr:colOff>
      <xdr:row>59</xdr:row>
      <xdr:rowOff>108857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401786" y="8763000"/>
          <a:ext cx="1420585" cy="489857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250935</xdr:colOff>
      <xdr:row>49</xdr:row>
      <xdr:rowOff>76200</xdr:rowOff>
    </xdr:from>
    <xdr:to>
      <xdr:col>2</xdr:col>
      <xdr:colOff>756557</xdr:colOff>
      <xdr:row>52</xdr:row>
      <xdr:rowOff>112989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012935" y="7315200"/>
          <a:ext cx="1496222" cy="608289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244366</xdr:colOff>
      <xdr:row>52</xdr:row>
      <xdr:rowOff>126125</xdr:rowOff>
    </xdr:from>
    <xdr:to>
      <xdr:col>2</xdr:col>
      <xdr:colOff>734786</xdr:colOff>
      <xdr:row>56</xdr:row>
      <xdr:rowOff>141514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006366" y="7936625"/>
          <a:ext cx="1481020" cy="777389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585787</xdr:colOff>
      <xdr:row>16</xdr:row>
      <xdr:rowOff>147637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415337" y="3195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585787</xdr:colOff>
      <xdr:row>16</xdr:row>
      <xdr:rowOff>147637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415337" y="3195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28342</xdr:colOff>
      <xdr:row>2</xdr:row>
      <xdr:rowOff>14404</xdr:rowOff>
    </xdr:from>
    <xdr:ext cx="1181156" cy="3408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1428517" y="395404"/>
              <a:ext cx="1181156" cy="3408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lang="de-DE" sz="1100" b="0" i="1">
                                  <a:latin typeface="Cambria Math" panose="02040503050406030204" pitchFamily="18" charset="0"/>
                                </a:rPr>
                                <m:t>𝑛</m:t>
                              </m:r>
                            </m:e>
                          </m:mr>
                          <m:mr>
                            <m:e>
                              <m:r>
                                <a:rPr lang="de-DE" sz="1100" b="0" i="1">
                                  <a:latin typeface="Cambria Math" panose="02040503050406030204" pitchFamily="18" charset="0"/>
                                </a:rPr>
                                <m:t>𝑥</m:t>
                              </m:r>
                            </m:e>
                          </m:mr>
                        </m:m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!</m:t>
                        </m:r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!∗</m:t>
                        </m:r>
                        <m:d>
                          <m:d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!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200-000006000000}"/>
                </a:ext>
              </a:extLst>
            </xdr:cNvPr>
            <xdr:cNvSpPr txBox="1"/>
          </xdr:nvSpPr>
          <xdr:spPr>
            <a:xfrm>
              <a:off x="1428517" y="395404"/>
              <a:ext cx="1181156" cy="3408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(■8(</a:t>
              </a:r>
              <a:r>
                <a:rPr lang="de-DE" sz="1100" b="0" i="0">
                  <a:latin typeface="Cambria Math" panose="02040503050406030204" pitchFamily="18" charset="0"/>
                </a:rPr>
                <a:t>𝑛@𝑥))=𝑛!/(𝑥!∗(𝑛−𝑥)!)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9756</xdr:colOff>
      <xdr:row>5</xdr:row>
      <xdr:rowOff>46929</xdr:rowOff>
    </xdr:from>
    <xdr:ext cx="2103204" cy="253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1409931" y="999429"/>
              <a:ext cx="2103204" cy="253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lang="de-DE" sz="1100" b="0" i="1">
                                  <a:latin typeface="Cambria Math" panose="02040503050406030204" pitchFamily="18" charset="0"/>
                                </a:rPr>
                                <m:t>𝑛</m:t>
                              </m:r>
                            </m:e>
                          </m:mr>
                          <m:mr>
                            <m:e>
                              <m:r>
                                <a:rPr lang="de-DE" sz="1100" b="0" i="1">
                                  <a:latin typeface="Cambria Math" panose="02040503050406030204" pitchFamily="18" charset="0"/>
                                </a:rPr>
                                <m:t>𝑥</m:t>
                              </m:r>
                            </m:e>
                          </m:mr>
                        </m:m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  <m:r>
                      <a:rPr lang="de-DE" sz="1100" b="0" i="1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(1−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200-000007000000}"/>
                </a:ext>
              </a:extLst>
            </xdr:cNvPr>
            <xdr:cNvSpPr txBox="1"/>
          </xdr:nvSpPr>
          <xdr:spPr>
            <a:xfrm>
              <a:off x="1409931" y="999429"/>
              <a:ext cx="2103204" cy="253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𝑓(𝑥,𝑛,𝑝)=(■8(𝑛@𝑥))∗𝑝^𝑥∗〖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(1−𝑝)〗^(</a:t>
              </a:r>
              <a:r>
                <a:rPr lang="de-DE" sz="1100" b="0" i="0">
                  <a:latin typeface="Cambria Math" panose="02040503050406030204" pitchFamily="18" charset="0"/>
                </a:rPr>
                <a:t>𝑛−𝑥)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464</xdr:colOff>
      <xdr:row>8</xdr:row>
      <xdr:rowOff>181672</xdr:rowOff>
    </xdr:from>
    <xdr:ext cx="1143903" cy="3535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1400639" y="1705672"/>
              <a:ext cx="1143903" cy="3535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𝜆</m:t>
                            </m:r>
                          </m:sup>
                        </m:sSup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sSup>
                          <m:sSup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𝜆</m:t>
                            </m:r>
                          </m:e>
                          <m:sup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</m:sup>
                        </m:sSup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!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200-000008000000}"/>
                </a:ext>
              </a:extLst>
            </xdr:cNvPr>
            <xdr:cNvSpPr txBox="1"/>
          </xdr:nvSpPr>
          <xdr:spPr>
            <a:xfrm>
              <a:off x="1400639" y="1705672"/>
              <a:ext cx="1143903" cy="3535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𝑓(𝑥,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𝜆)=(𝑒^(−𝜆)∗𝜆^𝑥)/𝑥!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1389256</xdr:colOff>
      <xdr:row>12</xdr:row>
      <xdr:rowOff>13939</xdr:rowOff>
    </xdr:from>
    <xdr:ext cx="1701684" cy="6022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1389256" y="2299939"/>
              <a:ext cx="1701684" cy="6022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𝐺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1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𝐺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</m:mr>
                            </m:m>
                          </m:e>
                        </m:d>
                        <m:d>
                          <m:d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1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𝑁</m:t>
                                  </m:r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−</m:t>
                                  </m:r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𝐺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𝑛</m:t>
                                  </m:r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−</m:t>
                                  </m:r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</m:mr>
                            </m:m>
                          </m:e>
                        </m:d>
                      </m:num>
                      <m:den>
                        <m:d>
                          <m:d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1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𝑁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𝑛</m:t>
                                  </m:r>
                                </m:e>
                              </m:mr>
                            </m:m>
                          </m:e>
                        </m:d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1389256" y="2299939"/>
              <a:ext cx="1701684" cy="6022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𝑓(𝑥,𝑁,𝐺,𝑛)=(■8(𝐺@𝑥))(■8(𝑁−𝐺@𝑛−𝑥))/((■8(𝑁@𝑛))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42282</xdr:colOff>
      <xdr:row>17</xdr:row>
      <xdr:rowOff>74806</xdr:rowOff>
    </xdr:from>
    <xdr:ext cx="1713802" cy="3622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1440831" y="3313306"/>
              <a:ext cx="1713802" cy="3622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𝜇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𝜋</m:t>
                            </m:r>
                          </m:e>
                        </m:rad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den>
                    </m:f>
                    <m:sSup>
                      <m:sSup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f>
                          <m:f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  <m:sSup>
                          <m:sSup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𝑥</m:t>
                                    </m:r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−</m:t>
                                    </m:r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𝜇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𝜎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sup>
                    </m:s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1440831" y="3313306"/>
              <a:ext cx="1713802" cy="3622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𝑓(𝑥,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𝜇,𝜎)=1/(√2𝜋 𝜎) 𝑒^(−1/2 ((𝑥−𝜇)/𝜎)^2 )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391886</xdr:colOff>
      <xdr:row>0</xdr:row>
      <xdr:rowOff>168729</xdr:rowOff>
    </xdr:from>
    <xdr:to>
      <xdr:col>7</xdr:col>
      <xdr:colOff>48986</xdr:colOff>
      <xdr:row>5</xdr:row>
      <xdr:rowOff>76200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91886" y="8169729"/>
          <a:ext cx="4991100" cy="859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Ein Kontrolleur möchte wissen, in welchem Bereich Anzeigewerte liegen, die durchaus auch bei einem wahren Promillewert von 0 vorkommen können, wenn sein Gerät tatsächlich einen Bias von +0.05‰ und eine Messungenauigkeit von </a:t>
          </a:r>
          <a:r>
            <a:rPr lang="el-GR" sz="1100"/>
            <a:t>σ</a:t>
          </a:r>
          <a:r>
            <a:rPr lang="de-DE" sz="1100"/>
            <a:t> = 0.02‰ hat.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142218</xdr:colOff>
      <xdr:row>0</xdr:row>
      <xdr:rowOff>66674</xdr:rowOff>
    </xdr:from>
    <xdr:to>
      <xdr:col>11</xdr:col>
      <xdr:colOff>246993</xdr:colOff>
      <xdr:row>7</xdr:row>
      <xdr:rowOff>91965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2218" y="66674"/>
          <a:ext cx="8486775" cy="13587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Traditionell müssen Halbgötter in der griechischen Mythologie übermenschlich schwere Prüfungen</a:t>
          </a:r>
          <a:r>
            <a:rPr lang="de-DE" sz="1100" baseline="0"/>
            <a:t> bestehen, um ihren Wert zu beweisen. Der Gott Statisticos fragt sich, ab wievielen bestandenen Prüfungen man einen Halbgott als Gott anerkennen sollte.</a:t>
          </a:r>
        </a:p>
        <a:p>
          <a:r>
            <a:rPr lang="de-DE" sz="1100" baseline="0"/>
            <a:t>Er schlägt vor, einen Kandidaten ab 8 (von 12) bestandenen Prüfungen als Gott einzustufen.</a:t>
          </a:r>
        </a:p>
        <a:p>
          <a:endParaRPr lang="de-DE" sz="1100" baseline="0"/>
        </a:p>
        <a:p>
          <a:r>
            <a:rPr lang="de-DE" sz="1100" baseline="0"/>
            <a:t>Wie lauten die Hypothesen H0 und H1 für das Experiment "Überprüfe, ob der Kandidat ein Gott ist!"</a:t>
          </a:r>
        </a:p>
        <a:p>
          <a:endParaRPr lang="de-DE" sz="1100" baseline="0"/>
        </a:p>
        <a:p>
          <a:r>
            <a:rPr lang="de-DE" sz="1100"/>
            <a:t>Was bedeuten "Hit", "Miss", "False Alarm"</a:t>
          </a:r>
          <a:r>
            <a:rPr lang="de-DE" sz="1100" baseline="0"/>
            <a:t> und "Correct Rejection" in diesem Zusammenhang?</a:t>
          </a:r>
          <a:endParaRPr lang="de-DE" sz="1100"/>
        </a:p>
      </xdr:txBody>
    </xdr:sp>
    <xdr:clientData/>
  </xdr:twoCellAnchor>
  <xdr:twoCellAnchor>
    <xdr:from>
      <xdr:col>0</xdr:col>
      <xdr:colOff>269327</xdr:colOff>
      <xdr:row>30</xdr:row>
      <xdr:rowOff>164224</xdr:rowOff>
    </xdr:from>
    <xdr:to>
      <xdr:col>11</xdr:col>
      <xdr:colOff>374102</xdr:colOff>
      <xdr:row>36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69327" y="5879224"/>
          <a:ext cx="7540844" cy="978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Statisticos nimmt an, dass ein Halbgott immerhin eine Chance von</a:t>
          </a:r>
          <a:r>
            <a:rPr lang="de-DE" sz="1100" baseline="0"/>
            <a:t> 40% hat, eine der Aufgaben zu bewältigen. Wie wahrscheinlich ist es, dass ein Halbgott irrtümlich in den Kreis der Götter aufgenommen wird?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Statisticos nimmt weiterhin an, dass ein Gott nur eine Chance von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90% hat, eine der Aufgaben zu bewältigen. Wie wahrscheinlich ist es, dass ein Gott irrtümlich nicht in den Kreis der Götter aufgenommen wird?</a:t>
          </a:r>
          <a:endParaRPr lang="de-DE">
            <a:effectLst/>
          </a:endParaRPr>
        </a:p>
        <a:p>
          <a:endParaRPr lang="de-DE" sz="1100"/>
        </a:p>
      </xdr:txBody>
    </xdr:sp>
    <xdr:clientData/>
  </xdr:twoCellAnchor>
  <xdr:twoCellAnchor>
    <xdr:from>
      <xdr:col>0</xdr:col>
      <xdr:colOff>223345</xdr:colOff>
      <xdr:row>60</xdr:row>
      <xdr:rowOff>0</xdr:rowOff>
    </xdr:from>
    <xdr:to>
      <xdr:col>11</xdr:col>
      <xdr:colOff>328120</xdr:colOff>
      <xdr:row>62</xdr:row>
      <xdr:rowOff>78828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23345" y="11430000"/>
          <a:ext cx="7540844" cy="4598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Wie wirkt sich die "Bestehensgrenze"</a:t>
          </a:r>
          <a:r>
            <a:rPr lang="de-DE" sz="1100" baseline="0"/>
            <a:t> auf die beiden Wahrscheinlichkeiten aus? Wo sollte die Bestehensgrenze liegen, wenn möglichst viele Halbgötter zurückgewiesen und möglichst viele Götter aufgenommen werden sollen?</a:t>
          </a:r>
          <a:endParaRPr lang="de-DE">
            <a:effectLst/>
          </a:endParaRPr>
        </a:p>
        <a:p>
          <a:endParaRPr lang="de-DE" sz="1100"/>
        </a:p>
      </xdr:txBody>
    </xdr:sp>
    <xdr:clientData/>
  </xdr:twoCellAnchor>
  <xdr:twoCellAnchor>
    <xdr:from>
      <xdr:col>4</xdr:col>
      <xdr:colOff>929268</xdr:colOff>
      <xdr:row>67</xdr:row>
      <xdr:rowOff>46463</xdr:rowOff>
    </xdr:from>
    <xdr:to>
      <xdr:col>6</xdr:col>
      <xdr:colOff>288073</xdr:colOff>
      <xdr:row>67</xdr:row>
      <xdr:rowOff>116159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6D3248E0-A7DA-4FB9-A7EE-2C74832952CA}"/>
            </a:ext>
          </a:extLst>
        </xdr:cNvPr>
        <xdr:cNvCxnSpPr/>
      </xdr:nvCxnSpPr>
      <xdr:spPr>
        <a:xfrm flipH="1">
          <a:off x="3271024" y="12809963"/>
          <a:ext cx="1119769" cy="6969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302012</xdr:colOff>
      <xdr:row>65</xdr:row>
      <xdr:rowOff>111512</xdr:rowOff>
    </xdr:from>
    <xdr:to>
      <xdr:col>10</xdr:col>
      <xdr:colOff>441402</xdr:colOff>
      <xdr:row>70</xdr:row>
      <xdr:rowOff>139390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2D2C2949-0852-4CE6-83F9-D1D757B4622A}"/>
            </a:ext>
          </a:extLst>
        </xdr:cNvPr>
        <xdr:cNvSpPr txBox="1"/>
      </xdr:nvSpPr>
      <xdr:spPr>
        <a:xfrm>
          <a:off x="4404732" y="12494012"/>
          <a:ext cx="3187390" cy="9803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Hier funktioniert die "Standard"-Formel</a:t>
          </a:r>
          <a:r>
            <a:rPr lang="de-DE" sz="1100" baseline="0"/>
            <a:t> nicht.</a:t>
          </a:r>
        </a:p>
        <a:p>
          <a:r>
            <a:rPr lang="de-DE" sz="1100" baseline="0"/>
            <a:t>Inhaltlich aber ist klar: Für den Halbgott steht hier eine 1, da er garantiert als Gott durchgeht.</a:t>
          </a:r>
        </a:p>
        <a:p>
          <a:r>
            <a:rPr lang="de-DE" sz="1100" baseline="0"/>
            <a:t>Der Gott hingegen bekommt eine 0, da es völlig unmöglich ist, dass er übersehen wird.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nomialverteilung_sim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omialverteilung"/>
      <sheetName val="Tabelle1"/>
    </sheetNames>
    <sheetDataSet>
      <sheetData sheetId="0">
        <row r="6">
          <cell r="B6" t="str">
            <v>x</v>
          </cell>
          <cell r="K6">
            <v>0</v>
          </cell>
        </row>
        <row r="7">
          <cell r="B7">
            <v>0</v>
          </cell>
          <cell r="C7">
            <v>3.0549363634997091E-151</v>
          </cell>
          <cell r="K7">
            <v>500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K60"/>
  <sheetViews>
    <sheetView topLeftCell="G23" zoomScale="235" zoomScaleNormal="235" workbookViewId="0">
      <selection activeCell="K31" sqref="K31"/>
    </sheetView>
  </sheetViews>
  <sheetFormatPr baseColWidth="10" defaultRowHeight="15" x14ac:dyDescent="0.25"/>
  <cols>
    <col min="1" max="1" width="11.42578125" style="1"/>
    <col min="2" max="2" width="8.42578125" style="1" customWidth="1"/>
    <col min="3" max="3" width="12.28515625" style="1" bestFit="1" customWidth="1"/>
    <col min="4" max="16384" width="11.42578125" style="1"/>
  </cols>
  <sheetData>
    <row r="2" spans="2:5" x14ac:dyDescent="0.25">
      <c r="B2" s="1" t="s">
        <v>21</v>
      </c>
    </row>
    <row r="4" spans="2:5" x14ac:dyDescent="0.25">
      <c r="B4" s="1" t="s">
        <v>38</v>
      </c>
    </row>
    <row r="13" spans="2:5" x14ac:dyDescent="0.25">
      <c r="B13" s="1" t="s">
        <v>39</v>
      </c>
    </row>
    <row r="15" spans="2:5" x14ac:dyDescent="0.25">
      <c r="B15" s="1" t="s">
        <v>7</v>
      </c>
      <c r="C15" s="1">
        <v>120</v>
      </c>
      <c r="E15" s="1">
        <f>C15*C17</f>
        <v>72</v>
      </c>
    </row>
    <row r="16" spans="2:5" x14ac:dyDescent="0.25">
      <c r="B16" s="1" t="s">
        <v>8</v>
      </c>
      <c r="C16" s="1">
        <v>103</v>
      </c>
      <c r="D16" s="1">
        <v>50</v>
      </c>
    </row>
    <row r="17" spans="1:11" x14ac:dyDescent="0.25">
      <c r="B17" s="1" t="s">
        <v>10</v>
      </c>
      <c r="C17" s="1">
        <v>0.6</v>
      </c>
    </row>
    <row r="19" spans="1:11" x14ac:dyDescent="0.25">
      <c r="B19" s="1" t="s">
        <v>40</v>
      </c>
      <c r="C19" s="23">
        <f>1-_xlfn.BINOM.DIST(C16-1,C15,C17,1)</f>
        <v>6.0590932271509246E-10</v>
      </c>
    </row>
    <row r="28" spans="1:11" ht="17.25" customHeight="1" x14ac:dyDescent="0.25">
      <c r="C28" s="12" t="s">
        <v>45</v>
      </c>
      <c r="D28" s="12"/>
      <c r="J28" s="1" t="s">
        <v>66</v>
      </c>
      <c r="K28" s="1" t="s">
        <v>67</v>
      </c>
    </row>
    <row r="29" spans="1:11" ht="15" customHeight="1" x14ac:dyDescent="0.25">
      <c r="C29" s="12" t="s">
        <v>47</v>
      </c>
      <c r="D29" s="12" t="s">
        <v>48</v>
      </c>
      <c r="I29" s="1" t="s">
        <v>68</v>
      </c>
      <c r="J29" s="1">
        <v>100</v>
      </c>
      <c r="K29" s="1">
        <v>110</v>
      </c>
    </row>
    <row r="30" spans="1:11" ht="12" customHeight="1" x14ac:dyDescent="0.25">
      <c r="C30" s="13"/>
      <c r="D30" s="13"/>
      <c r="I30" s="1" t="s">
        <v>69</v>
      </c>
      <c r="J30" s="1">
        <v>100</v>
      </c>
      <c r="K30" s="1">
        <v>110</v>
      </c>
    </row>
    <row r="31" spans="1:11" x14ac:dyDescent="0.25">
      <c r="A31" s="14" t="s">
        <v>46</v>
      </c>
      <c r="B31" s="16" t="s">
        <v>47</v>
      </c>
      <c r="C31" s="25" t="s">
        <v>49</v>
      </c>
      <c r="D31" s="24" t="s">
        <v>64</v>
      </c>
    </row>
    <row r="32" spans="1:11" x14ac:dyDescent="0.25">
      <c r="A32" s="14"/>
      <c r="B32" s="16"/>
      <c r="C32" s="25"/>
      <c r="D32" s="24"/>
    </row>
    <row r="33" spans="1:8" x14ac:dyDescent="0.25">
      <c r="A33" s="14"/>
      <c r="B33" s="16" t="s">
        <v>48</v>
      </c>
      <c r="C33" s="24" t="s">
        <v>63</v>
      </c>
      <c r="D33" s="24" t="s">
        <v>65</v>
      </c>
    </row>
    <row r="34" spans="1:8" ht="21" customHeight="1" x14ac:dyDescent="0.25">
      <c r="A34" s="14"/>
      <c r="B34" s="16"/>
      <c r="C34" s="24"/>
      <c r="D34" s="24"/>
    </row>
    <row r="47" spans="1:8" x14ac:dyDescent="0.25">
      <c r="G47" s="1" t="s">
        <v>43</v>
      </c>
    </row>
    <row r="48" spans="1:8" x14ac:dyDescent="0.25">
      <c r="G48" s="9">
        <v>3</v>
      </c>
      <c r="H48" s="1" t="s">
        <v>50</v>
      </c>
    </row>
    <row r="49" spans="4:8" x14ac:dyDescent="0.25">
      <c r="D49" s="1" t="s">
        <v>41</v>
      </c>
    </row>
    <row r="50" spans="4:8" x14ac:dyDescent="0.25">
      <c r="D50" s="9">
        <v>1</v>
      </c>
    </row>
    <row r="51" spans="4:8" x14ac:dyDescent="0.25">
      <c r="G51" s="1" t="s">
        <v>44</v>
      </c>
    </row>
    <row r="52" spans="4:8" x14ac:dyDescent="0.25">
      <c r="G52" s="9">
        <v>4</v>
      </c>
      <c r="H52" s="1" t="s">
        <v>52</v>
      </c>
    </row>
    <row r="55" spans="4:8" x14ac:dyDescent="0.25">
      <c r="G55" s="1" t="s">
        <v>43</v>
      </c>
    </row>
    <row r="56" spans="4:8" x14ac:dyDescent="0.25">
      <c r="G56" s="9">
        <v>0.05</v>
      </c>
      <c r="H56" s="1" t="s">
        <v>51</v>
      </c>
    </row>
    <row r="57" spans="4:8" x14ac:dyDescent="0.25">
      <c r="D57" s="1" t="s">
        <v>42</v>
      </c>
    </row>
    <row r="58" spans="4:8" x14ac:dyDescent="0.25">
      <c r="D58" s="9">
        <v>2</v>
      </c>
    </row>
    <row r="59" spans="4:8" x14ac:dyDescent="0.25">
      <c r="G59" s="1" t="s">
        <v>44</v>
      </c>
    </row>
    <row r="60" spans="4:8" x14ac:dyDescent="0.25">
      <c r="G60" s="9">
        <f>1-G56</f>
        <v>0.95</v>
      </c>
      <c r="H60" s="1" t="s">
        <v>49</v>
      </c>
    </row>
  </sheetData>
  <mergeCells count="10">
    <mergeCell ref="C29:C30"/>
    <mergeCell ref="D29:D30"/>
    <mergeCell ref="C28:D28"/>
    <mergeCell ref="A31:A34"/>
    <mergeCell ref="C31:C32"/>
    <mergeCell ref="D31:D32"/>
    <mergeCell ref="D33:D34"/>
    <mergeCell ref="C33:C34"/>
    <mergeCell ref="B31:B32"/>
    <mergeCell ref="B33:B3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K20"/>
  <sheetViews>
    <sheetView topLeftCell="A7" zoomScale="205" zoomScaleNormal="205" workbookViewId="0">
      <selection activeCell="G21" sqref="G21"/>
    </sheetView>
  </sheetViews>
  <sheetFormatPr baseColWidth="10" defaultRowHeight="15" x14ac:dyDescent="0.25"/>
  <cols>
    <col min="1" max="1" width="21" style="1" customWidth="1"/>
    <col min="2" max="4" width="11.42578125" style="1"/>
    <col min="5" max="5" width="9.7109375" style="1" customWidth="1"/>
    <col min="6" max="6" width="10.7109375" style="7" customWidth="1"/>
    <col min="7" max="7" width="10.28515625" style="1" customWidth="1"/>
    <col min="8" max="8" width="17.7109375" style="1" customWidth="1"/>
    <col min="9" max="16384" width="11.42578125" style="1"/>
  </cols>
  <sheetData>
    <row r="1" spans="1:11" x14ac:dyDescent="0.25">
      <c r="A1" s="1" t="s">
        <v>0</v>
      </c>
      <c r="B1" s="1" t="s">
        <v>1</v>
      </c>
      <c r="E1" s="2" t="s">
        <v>2</v>
      </c>
      <c r="F1" s="7" t="s">
        <v>3</v>
      </c>
      <c r="G1" s="3" t="s">
        <v>4</v>
      </c>
      <c r="K1" s="3" t="s">
        <v>5</v>
      </c>
    </row>
    <row r="3" spans="1:11" x14ac:dyDescent="0.25">
      <c r="A3" s="17" t="s">
        <v>6</v>
      </c>
      <c r="E3" s="2" t="s">
        <v>7</v>
      </c>
      <c r="F3" s="7">
        <v>10</v>
      </c>
      <c r="G3" s="1">
        <f>COMBIN(F3,F4)</f>
        <v>45</v>
      </c>
      <c r="K3" s="1">
        <f>FACT(F3)/(FACT(F4)*FACT(F3-F4))</f>
        <v>45</v>
      </c>
    </row>
    <row r="4" spans="1:11" x14ac:dyDescent="0.25">
      <c r="A4" s="17"/>
      <c r="E4" s="2" t="s">
        <v>8</v>
      </c>
      <c r="F4" s="7">
        <v>2</v>
      </c>
      <c r="G4" s="6" t="s">
        <v>17</v>
      </c>
    </row>
    <row r="5" spans="1:11" x14ac:dyDescent="0.25">
      <c r="A5" s="4"/>
      <c r="E5" s="2"/>
    </row>
    <row r="6" spans="1:11" x14ac:dyDescent="0.25">
      <c r="A6" s="17" t="s">
        <v>9</v>
      </c>
      <c r="E6" s="2" t="s">
        <v>8</v>
      </c>
      <c r="F6" s="7">
        <v>2</v>
      </c>
      <c r="G6" s="1">
        <f>_xlfn.BINOM.DIST(F6,F7,F8,0)</f>
        <v>0.27203300986363049</v>
      </c>
      <c r="K6" s="1">
        <f>COMBIN(F7,F6)*F8^F6*(1-F8)^(F7-F6)</f>
        <v>0.2720330098636296</v>
      </c>
    </row>
    <row r="7" spans="1:11" x14ac:dyDescent="0.25">
      <c r="A7" s="17"/>
      <c r="E7" s="2" t="s">
        <v>7</v>
      </c>
      <c r="F7" s="7">
        <v>200</v>
      </c>
      <c r="G7" s="6" t="s">
        <v>18</v>
      </c>
    </row>
    <row r="8" spans="1:11" x14ac:dyDescent="0.25">
      <c r="A8" s="4"/>
      <c r="E8" s="2" t="s">
        <v>10</v>
      </c>
      <c r="F8" s="7">
        <v>0.01</v>
      </c>
    </row>
    <row r="9" spans="1:11" x14ac:dyDescent="0.25">
      <c r="A9" s="4"/>
      <c r="E9" s="2"/>
    </row>
    <row r="10" spans="1:11" x14ac:dyDescent="0.25">
      <c r="A10" s="17" t="s">
        <v>11</v>
      </c>
      <c r="E10" s="2" t="s">
        <v>8</v>
      </c>
      <c r="F10" s="7">
        <v>2</v>
      </c>
      <c r="G10" s="1">
        <f>_xlfn.POISSON.DIST(F10,F11,0)</f>
        <v>0.27067056647322546</v>
      </c>
      <c r="K10" s="1">
        <f>EXP(-F11)*F11^F10/FACT(F10)</f>
        <v>0.2706705664732254</v>
      </c>
    </row>
    <row r="11" spans="1:11" x14ac:dyDescent="0.25">
      <c r="A11" s="17"/>
      <c r="E11" s="5" t="s">
        <v>12</v>
      </c>
      <c r="F11" s="7">
        <v>2</v>
      </c>
      <c r="G11" s="6" t="s">
        <v>19</v>
      </c>
    </row>
    <row r="13" spans="1:11" x14ac:dyDescent="0.25">
      <c r="E13" s="1" t="s">
        <v>8</v>
      </c>
      <c r="F13" s="7">
        <v>3</v>
      </c>
      <c r="G13" s="1">
        <f>_xlfn.HYPGEOM.DIST(F13,F16,F15,F14,0)</f>
        <v>5.1793705332428275E-2</v>
      </c>
      <c r="K13" s="1">
        <f>(COMBIN(F15,F13)*COMBIN(F14-F15,F16-F13))/COMBIN(F14,F16)</f>
        <v>5.1793705332428247E-2</v>
      </c>
    </row>
    <row r="14" spans="1:11" x14ac:dyDescent="0.25">
      <c r="A14" s="1" t="s">
        <v>13</v>
      </c>
      <c r="E14" s="1" t="s">
        <v>15</v>
      </c>
      <c r="F14" s="7">
        <v>100</v>
      </c>
      <c r="G14" s="6" t="s">
        <v>20</v>
      </c>
    </row>
    <row r="15" spans="1:11" x14ac:dyDescent="0.25">
      <c r="A15" s="1" t="s">
        <v>14</v>
      </c>
      <c r="E15" s="1" t="s">
        <v>16</v>
      </c>
      <c r="F15" s="7">
        <v>10</v>
      </c>
    </row>
    <row r="16" spans="1:11" x14ac:dyDescent="0.25">
      <c r="E16" s="1" t="s">
        <v>7</v>
      </c>
      <c r="F16" s="7">
        <v>10</v>
      </c>
    </row>
    <row r="18" spans="1:7" x14ac:dyDescent="0.25">
      <c r="E18" s="1" t="s">
        <v>8</v>
      </c>
      <c r="F18" s="7">
        <v>1.5</v>
      </c>
      <c r="G18" s="1">
        <f>_xlfn.NORM.DIST(F18,F19,F20,1)</f>
        <v>0.93319279873114191</v>
      </c>
    </row>
    <row r="19" spans="1:7" x14ac:dyDescent="0.25">
      <c r="A19" s="1" t="s">
        <v>24</v>
      </c>
      <c r="E19" s="1" t="s">
        <v>22</v>
      </c>
      <c r="F19" s="7">
        <v>0</v>
      </c>
      <c r="G19" s="6" t="s">
        <v>25</v>
      </c>
    </row>
    <row r="20" spans="1:7" x14ac:dyDescent="0.25">
      <c r="E20" s="8" t="s">
        <v>23</v>
      </c>
      <c r="F20" s="7">
        <v>1</v>
      </c>
      <c r="G20" s="1" t="s">
        <v>26</v>
      </c>
    </row>
  </sheetData>
  <mergeCells count="3">
    <mergeCell ref="A3:A4"/>
    <mergeCell ref="A6:A7"/>
    <mergeCell ref="A10:A1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B8:G31"/>
  <sheetViews>
    <sheetView topLeftCell="A7" zoomScale="175" zoomScaleNormal="175"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2.140625" style="1" customWidth="1"/>
    <col min="3" max="16384" width="11.42578125" style="1"/>
  </cols>
  <sheetData>
    <row r="8" spans="2:7" x14ac:dyDescent="0.25">
      <c r="B8" s="1" t="s">
        <v>22</v>
      </c>
      <c r="C8" s="1">
        <v>0.05</v>
      </c>
    </row>
    <row r="9" spans="2:7" x14ac:dyDescent="0.25">
      <c r="B9" s="8" t="s">
        <v>23</v>
      </c>
      <c r="C9" s="1">
        <v>0.02</v>
      </c>
    </row>
    <row r="11" spans="2:7" x14ac:dyDescent="0.25">
      <c r="C11" s="1" t="s">
        <v>35</v>
      </c>
      <c r="D11" s="1" t="s">
        <v>33</v>
      </c>
      <c r="E11" s="1" t="s">
        <v>34</v>
      </c>
    </row>
    <row r="12" spans="2:7" x14ac:dyDescent="0.25">
      <c r="B12" s="1" t="s">
        <v>27</v>
      </c>
      <c r="C12" s="1">
        <v>1</v>
      </c>
      <c r="D12" s="1">
        <f>$C$8-$C$9*C12</f>
        <v>3.0000000000000002E-2</v>
      </c>
      <c r="E12" s="1">
        <f>$C$8+$C$9*C12</f>
        <v>7.0000000000000007E-2</v>
      </c>
    </row>
    <row r="13" spans="2:7" x14ac:dyDescent="0.25">
      <c r="B13" s="1" t="s">
        <v>28</v>
      </c>
      <c r="C13" s="1">
        <f>_xlfn.NORM.INV(0.95,0,1)</f>
        <v>1.6448536269514715</v>
      </c>
      <c r="D13" s="1">
        <f>$C$8-$C$9*C13</f>
        <v>1.7102927460970571E-2</v>
      </c>
      <c r="E13" s="1">
        <f>$C$8+$C$9*C13</f>
        <v>8.2897072539029434E-2</v>
      </c>
    </row>
    <row r="14" spans="2:7" x14ac:dyDescent="0.25">
      <c r="B14" s="1" t="s">
        <v>29</v>
      </c>
      <c r="C14" s="1">
        <f>_xlfn.NORM.INV(0.975,0,1)</f>
        <v>1.9599639845400536</v>
      </c>
      <c r="D14" s="1">
        <f>$C$8-$C$9*C14</f>
        <v>1.080072030919893E-2</v>
      </c>
      <c r="E14" s="1">
        <f>$C$8+$C$9*C14</f>
        <v>8.9199279690801075E-2</v>
      </c>
      <c r="G14" s="1">
        <f>_xlfn.NORM.INV(0.025,0,1)</f>
        <v>-1.9599639845400538</v>
      </c>
    </row>
    <row r="15" spans="2:7" x14ac:dyDescent="0.25">
      <c r="B15" s="1" t="s">
        <v>36</v>
      </c>
      <c r="C15" s="1">
        <f>_xlfn.NORM.INV(0.995,0,1)</f>
        <v>2.5758293035488999</v>
      </c>
      <c r="D15" s="1">
        <f>$C$8-$C$9*C15</f>
        <v>-1.5165860709779946E-3</v>
      </c>
      <c r="E15" s="1">
        <f>$C$8+$C$9*C15</f>
        <v>0.10151658607097799</v>
      </c>
    </row>
    <row r="17" spans="2:6" x14ac:dyDescent="0.25">
      <c r="C17" s="1" t="s">
        <v>35</v>
      </c>
      <c r="D17" s="1" t="s">
        <v>37</v>
      </c>
    </row>
    <row r="18" spans="2:6" x14ac:dyDescent="0.25">
      <c r="B18" s="1" t="s">
        <v>30</v>
      </c>
    </row>
    <row r="19" spans="2:6" x14ac:dyDescent="0.25">
      <c r="B19" s="1" t="s">
        <v>31</v>
      </c>
      <c r="C19" s="1">
        <f>C13</f>
        <v>1.6448536269514715</v>
      </c>
    </row>
    <row r="20" spans="2:6" x14ac:dyDescent="0.25">
      <c r="B20" s="1" t="s">
        <v>32</v>
      </c>
      <c r="C20" s="1">
        <f>_xlfn.NORM.INV(0.99,0,1)</f>
        <v>2.3263478740408408</v>
      </c>
    </row>
    <row r="31" spans="2:6" x14ac:dyDescent="0.25">
      <c r="B31" s="8"/>
      <c r="F31" s="8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0:I80"/>
  <sheetViews>
    <sheetView tabSelected="1" topLeftCell="A64" zoomScale="205" zoomScaleNormal="205" workbookViewId="0">
      <selection activeCell="H73" sqref="H73"/>
    </sheetView>
  </sheetViews>
  <sheetFormatPr baseColWidth="10" defaultRowHeight="15" x14ac:dyDescent="0.25"/>
  <cols>
    <col min="1" max="1" width="11.42578125" style="1"/>
    <col min="2" max="2" width="4.5703125" style="1" customWidth="1"/>
    <col min="3" max="3" width="4.140625" style="1" customWidth="1"/>
    <col min="4" max="5" width="15" style="1" bestFit="1" customWidth="1"/>
    <col min="6" max="16384" width="11.42578125" style="1"/>
  </cols>
  <sheetData>
    <row r="10" spans="2:6" x14ac:dyDescent="0.25">
      <c r="B10" s="1" t="s">
        <v>53</v>
      </c>
      <c r="D10" s="1" t="s">
        <v>70</v>
      </c>
      <c r="F10" s="1" t="s">
        <v>73</v>
      </c>
    </row>
    <row r="12" spans="2:6" x14ac:dyDescent="0.25">
      <c r="B12" s="1" t="s">
        <v>54</v>
      </c>
      <c r="D12" s="1" t="s">
        <v>71</v>
      </c>
      <c r="F12" s="1" t="s">
        <v>72</v>
      </c>
    </row>
    <row r="15" spans="2:6" x14ac:dyDescent="0.25">
      <c r="D15" s="15" t="s">
        <v>45</v>
      </c>
      <c r="E15" s="15"/>
    </row>
    <row r="16" spans="2:6" x14ac:dyDescent="0.25">
      <c r="D16" s="10" t="s">
        <v>47</v>
      </c>
      <c r="E16" s="10" t="s">
        <v>48</v>
      </c>
    </row>
    <row r="17" spans="2:5" x14ac:dyDescent="0.25">
      <c r="B17" s="19" t="s">
        <v>46</v>
      </c>
      <c r="C17" s="18" t="s">
        <v>47</v>
      </c>
      <c r="D17" s="20" t="s">
        <v>74</v>
      </c>
      <c r="E17" s="20" t="s">
        <v>75</v>
      </c>
    </row>
    <row r="18" spans="2:5" x14ac:dyDescent="0.25">
      <c r="B18" s="19"/>
      <c r="C18" s="18"/>
      <c r="D18" s="21"/>
      <c r="E18" s="21"/>
    </row>
    <row r="19" spans="2:5" x14ac:dyDescent="0.25">
      <c r="B19" s="19"/>
      <c r="C19" s="18"/>
      <c r="D19" s="22"/>
      <c r="E19" s="22"/>
    </row>
    <row r="20" spans="2:5" x14ac:dyDescent="0.25">
      <c r="B20" s="19"/>
      <c r="C20" s="18" t="s">
        <v>48</v>
      </c>
      <c r="D20" s="20" t="s">
        <v>76</v>
      </c>
      <c r="E20" s="20" t="s">
        <v>77</v>
      </c>
    </row>
    <row r="21" spans="2:5" x14ac:dyDescent="0.25">
      <c r="B21" s="19"/>
      <c r="C21" s="18"/>
      <c r="D21" s="21"/>
      <c r="E21" s="21"/>
    </row>
    <row r="22" spans="2:5" x14ac:dyDescent="0.25">
      <c r="B22" s="19"/>
      <c r="C22" s="18"/>
      <c r="D22" s="22"/>
      <c r="E22" s="22"/>
    </row>
    <row r="38" spans="4:9" x14ac:dyDescent="0.25">
      <c r="D38" s="1" t="s">
        <v>57</v>
      </c>
      <c r="F38" s="11">
        <v>8</v>
      </c>
    </row>
    <row r="40" spans="4:9" x14ac:dyDescent="0.25">
      <c r="D40" s="1" t="s">
        <v>55</v>
      </c>
      <c r="H40" s="1" t="s">
        <v>56</v>
      </c>
    </row>
    <row r="41" spans="4:9" x14ac:dyDescent="0.25">
      <c r="D41" s="1" t="s">
        <v>7</v>
      </c>
      <c r="E41" s="1">
        <v>12</v>
      </c>
      <c r="H41" s="1" t="s">
        <v>7</v>
      </c>
      <c r="I41" s="1">
        <v>12</v>
      </c>
    </row>
    <row r="42" spans="4:9" x14ac:dyDescent="0.25">
      <c r="D42" s="1" t="s">
        <v>10</v>
      </c>
      <c r="E42" s="1">
        <v>0.4</v>
      </c>
      <c r="H42" s="1" t="s">
        <v>10</v>
      </c>
      <c r="I42" s="1">
        <v>0.9</v>
      </c>
    </row>
    <row r="43" spans="4:9" x14ac:dyDescent="0.25">
      <c r="D43" s="1" t="s">
        <v>8</v>
      </c>
      <c r="E43" s="1">
        <f>F38</f>
        <v>8</v>
      </c>
      <c r="H43" s="1" t="s">
        <v>8</v>
      </c>
      <c r="I43" s="1">
        <f>F38</f>
        <v>8</v>
      </c>
    </row>
    <row r="45" spans="4:9" x14ac:dyDescent="0.25">
      <c r="D45" s="1" t="s">
        <v>10</v>
      </c>
      <c r="E45" s="1">
        <f>1-_xlfn.BINOM.DIST(E43-1,E41,E42,1)</f>
        <v>5.7309921280000009E-2</v>
      </c>
      <c r="H45" s="1" t="s">
        <v>10</v>
      </c>
      <c r="I45" s="1">
        <f>_xlfn.BINOM.DIST(I43-1,I41,I42,1)</f>
        <v>4.3293432699999948E-3</v>
      </c>
    </row>
    <row r="64" spans="4:5" x14ac:dyDescent="0.25">
      <c r="D64" s="1" t="s">
        <v>61</v>
      </c>
      <c r="E64" s="1" t="s">
        <v>62</v>
      </c>
    </row>
    <row r="65" spans="2:5" x14ac:dyDescent="0.25">
      <c r="C65" s="1" t="s">
        <v>10</v>
      </c>
      <c r="D65" s="1">
        <v>0.4</v>
      </c>
      <c r="E65" s="1">
        <v>0.9</v>
      </c>
    </row>
    <row r="67" spans="2:5" x14ac:dyDescent="0.25">
      <c r="B67" s="12" t="s">
        <v>60</v>
      </c>
      <c r="C67" s="12"/>
      <c r="D67" s="1" t="s">
        <v>58</v>
      </c>
      <c r="E67" s="1" t="s">
        <v>59</v>
      </c>
    </row>
    <row r="68" spans="2:5" x14ac:dyDescent="0.25">
      <c r="B68" s="12">
        <v>0</v>
      </c>
      <c r="C68" s="12"/>
      <c r="D68" s="1" t="e">
        <f>1-_xlfn.BINOM.DIST($B68-1,12,D$65,1)</f>
        <v>#NUM!</v>
      </c>
      <c r="E68" s="1" t="e">
        <f>_xlfn.BINOM.DIST($B68-1,12,E$65,1)</f>
        <v>#NUM!</v>
      </c>
    </row>
    <row r="69" spans="2:5" x14ac:dyDescent="0.25">
      <c r="B69" s="12">
        <v>1</v>
      </c>
      <c r="C69" s="12">
        <v>1</v>
      </c>
      <c r="D69" s="26">
        <f t="shared" ref="D69:E80" si="0">1-_xlfn.BINOM.DIST($B69-1,12,D$65,1)</f>
        <v>0.99782321766399995</v>
      </c>
      <c r="E69" s="1">
        <f t="shared" ref="E69:E80" si="1">_xlfn.BINOM.DIST($B69-1,12,E$65,1)</f>
        <v>9.9999999999999735E-13</v>
      </c>
    </row>
    <row r="70" spans="2:5" x14ac:dyDescent="0.25">
      <c r="B70" s="12">
        <v>2</v>
      </c>
      <c r="C70" s="12">
        <v>2</v>
      </c>
      <c r="D70" s="26">
        <f t="shared" si="0"/>
        <v>0.980408958976</v>
      </c>
      <c r="E70" s="1">
        <f t="shared" si="1"/>
        <v>1.0899999999999991E-10</v>
      </c>
    </row>
    <row r="71" spans="2:5" x14ac:dyDescent="0.25">
      <c r="B71" s="12">
        <v>3</v>
      </c>
      <c r="C71" s="12">
        <v>3</v>
      </c>
      <c r="D71" s="26">
        <f t="shared" si="0"/>
        <v>0.91655667712</v>
      </c>
      <c r="E71" s="1">
        <f t="shared" si="1"/>
        <v>5.4549999999999842E-9</v>
      </c>
    </row>
    <row r="72" spans="2:5" x14ac:dyDescent="0.25">
      <c r="B72" s="12">
        <v>4</v>
      </c>
      <c r="C72" s="12">
        <v>4</v>
      </c>
      <c r="D72" s="26">
        <f t="shared" si="0"/>
        <v>0.77466271744000004</v>
      </c>
      <c r="E72" s="1">
        <f t="shared" si="1"/>
        <v>1.6583499999999953E-7</v>
      </c>
    </row>
    <row r="73" spans="2:5" x14ac:dyDescent="0.25">
      <c r="B73" s="12">
        <v>5</v>
      </c>
      <c r="C73" s="12">
        <v>5</v>
      </c>
      <c r="D73" s="26">
        <f t="shared" si="0"/>
        <v>0.56182177792000032</v>
      </c>
      <c r="E73" s="1">
        <f t="shared" si="1"/>
        <v>3.4135299999999953E-6</v>
      </c>
    </row>
    <row r="74" spans="2:5" x14ac:dyDescent="0.25">
      <c r="B74" s="12">
        <v>6</v>
      </c>
      <c r="C74" s="12">
        <v>6</v>
      </c>
      <c r="D74" s="26">
        <f t="shared" si="0"/>
        <v>0.3347914424320001</v>
      </c>
      <c r="E74" s="1">
        <f t="shared" si="1"/>
        <v>5.0180337999999846E-5</v>
      </c>
    </row>
    <row r="75" spans="2:5" x14ac:dyDescent="0.25">
      <c r="B75" s="12">
        <v>7</v>
      </c>
      <c r="C75" s="12">
        <v>7</v>
      </c>
      <c r="D75" s="26">
        <f t="shared" si="0"/>
        <v>0.15821229260800007</v>
      </c>
      <c r="E75" s="1">
        <f t="shared" si="1"/>
        <v>5.4123182199999789E-4</v>
      </c>
    </row>
    <row r="76" spans="2:5" x14ac:dyDescent="0.25">
      <c r="B76" s="12">
        <v>8</v>
      </c>
      <c r="C76" s="12">
        <v>8</v>
      </c>
      <c r="D76" s="26">
        <f t="shared" si="0"/>
        <v>5.7309921280000009E-2</v>
      </c>
      <c r="E76" s="1">
        <f t="shared" si="1"/>
        <v>4.3293432699999948E-3</v>
      </c>
    </row>
    <row r="77" spans="2:5" x14ac:dyDescent="0.25">
      <c r="B77" s="12">
        <v>9</v>
      </c>
      <c r="C77" s="12">
        <v>9</v>
      </c>
      <c r="D77" s="26">
        <f t="shared" si="0"/>
        <v>1.5267266559999992E-2</v>
      </c>
      <c r="E77" s="1">
        <f t="shared" si="1"/>
        <v>2.5637470164999988E-2</v>
      </c>
    </row>
    <row r="78" spans="2:5" x14ac:dyDescent="0.25">
      <c r="B78" s="12">
        <v>10</v>
      </c>
      <c r="C78" s="12">
        <v>10</v>
      </c>
      <c r="D78" s="26">
        <f t="shared" si="0"/>
        <v>2.8101836800000779E-3</v>
      </c>
      <c r="E78" s="1">
        <f t="shared" si="1"/>
        <v>0.11086997774499995</v>
      </c>
    </row>
    <row r="79" spans="2:5" x14ac:dyDescent="0.25">
      <c r="B79" s="12">
        <v>11</v>
      </c>
      <c r="C79" s="12">
        <v>11</v>
      </c>
      <c r="D79" s="26">
        <f t="shared" si="0"/>
        <v>3.1876710399991737E-4</v>
      </c>
      <c r="E79" s="1">
        <f t="shared" si="1"/>
        <v>0.34099774821099987</v>
      </c>
    </row>
    <row r="80" spans="2:5" x14ac:dyDescent="0.25">
      <c r="B80" s="12">
        <v>12</v>
      </c>
      <c r="C80" s="12">
        <v>12</v>
      </c>
      <c r="D80" s="26">
        <f t="shared" si="0"/>
        <v>1.6777216000019024E-5</v>
      </c>
      <c r="E80" s="1">
        <f t="shared" si="1"/>
        <v>0.71757046351899989</v>
      </c>
    </row>
  </sheetData>
  <mergeCells count="22">
    <mergeCell ref="D17:D19"/>
    <mergeCell ref="E17:E19"/>
    <mergeCell ref="D20:D22"/>
    <mergeCell ref="E20:E22"/>
    <mergeCell ref="D15:E15"/>
    <mergeCell ref="B75:C75"/>
    <mergeCell ref="B74:C74"/>
    <mergeCell ref="C17:C19"/>
    <mergeCell ref="C20:C22"/>
    <mergeCell ref="B17:B22"/>
    <mergeCell ref="B67:C67"/>
    <mergeCell ref="B68:C68"/>
    <mergeCell ref="B69:C69"/>
    <mergeCell ref="B70:C70"/>
    <mergeCell ref="B71:C71"/>
    <mergeCell ref="B72:C72"/>
    <mergeCell ref="B73:C73"/>
    <mergeCell ref="B76:C76"/>
    <mergeCell ref="B77:C77"/>
    <mergeCell ref="B78:C78"/>
    <mergeCell ref="B79:C79"/>
    <mergeCell ref="B80:C8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Pingo</vt:lpstr>
      <vt:lpstr>Formeln</vt:lpstr>
      <vt:lpstr>Wiederholung</vt:lpstr>
      <vt:lpstr>Mythologie</vt:lpstr>
    </vt:vector>
  </TitlesOfParts>
  <Company>Johannes Gutenberg-Universität 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Both, Bernhard</dc:creator>
  <cp:lastModifiedBy>Bernhard</cp:lastModifiedBy>
  <dcterms:created xsi:type="dcterms:W3CDTF">2019-06-03T13:29:08Z</dcterms:created>
  <dcterms:modified xsi:type="dcterms:W3CDTF">2019-06-14T11:52:47Z</dcterms:modified>
</cp:coreProperties>
</file>