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kumente\Lehre\Semester\pub\WS2018_19\MVA\MDC\Likelihood-Ratio\"/>
    </mc:Choice>
  </mc:AlternateContent>
  <bookViews>
    <workbookView xWindow="0" yWindow="0" windowWidth="24825" windowHeight="11340" activeTab="1"/>
  </bookViews>
  <sheets>
    <sheet name="Aufgabe" sheetId="27" r:id="rId1"/>
    <sheet name="MaxLikelihoodRatio" sheetId="25" r:id="rId2"/>
  </sheets>
  <definedNames>
    <definedName name="cr_">MaxLikelihoodRatio!$E$16</definedName>
    <definedName name="d_prime">MaxLikelihoodRatio!$D$22</definedName>
    <definedName name="_xlnm.Print_Area">#REF!</definedName>
    <definedName name="fa_">MaxLikelihoodRatio!$E$15</definedName>
    <definedName name="hit_">MaxLikelihoodRatio!$D$15</definedName>
    <definedName name="miss_">MaxLikelihoodRatio!$D$16</definedName>
    <definedName name="p_0">MaxLikelihoodRatio!$E$11</definedName>
    <definedName name="p_1">MaxLikelihoodRatio!$D$11</definedName>
    <definedName name="V_CR">MaxLikelihoodRatio!$K$9</definedName>
    <definedName name="V_FA">MaxLikelihoodRatio!$K$8</definedName>
    <definedName name="V_hit">MaxLikelihoodRatio!$J$8</definedName>
    <definedName name="V_miss">MaxLikelihoodRatio!$J$9</definedName>
  </definedNames>
  <calcPr calcId="162913" calcMode="autoNoTable" iterate="1" iterateCount="1" iterateDelta="0"/>
</workbook>
</file>

<file path=xl/calcChain.xml><?xml version="1.0" encoding="utf-8"?>
<calcChain xmlns="http://schemas.openxmlformats.org/spreadsheetml/2006/main">
  <c r="F62" i="25" l="1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J35" i="25"/>
  <c r="J34" i="25"/>
  <c r="J32" i="25"/>
  <c r="K29" i="25"/>
  <c r="K28" i="25" s="1"/>
  <c r="K30" i="25" s="1"/>
  <c r="J29" i="25"/>
  <c r="J28" i="25" s="1"/>
  <c r="J30" i="25" s="1"/>
  <c r="J21" i="25"/>
  <c r="J20" i="25"/>
  <c r="J19" i="25"/>
  <c r="K16" i="25"/>
  <c r="K15" i="25"/>
  <c r="J16" i="25"/>
  <c r="J15" i="25"/>
  <c r="D22" i="25" l="1"/>
  <c r="D67" i="25" s="1"/>
  <c r="D63" i="25"/>
  <c r="C63" i="25"/>
  <c r="C64" i="25"/>
  <c r="D64" i="25"/>
  <c r="C65" i="25"/>
  <c r="C66" i="25"/>
  <c r="D66" i="25"/>
  <c r="E66" i="25" s="1"/>
  <c r="C67" i="25"/>
  <c r="C68" i="25"/>
  <c r="D68" i="25"/>
  <c r="C69" i="25"/>
  <c r="C70" i="25"/>
  <c r="D70" i="25"/>
  <c r="E70" i="25" s="1"/>
  <c r="C71" i="25"/>
  <c r="C72" i="25"/>
  <c r="D72" i="25"/>
  <c r="C73" i="25"/>
  <c r="C74" i="25"/>
  <c r="D74" i="25"/>
  <c r="E74" i="25" s="1"/>
  <c r="C75" i="25"/>
  <c r="C76" i="25"/>
  <c r="D76" i="25"/>
  <c r="C77" i="25"/>
  <c r="C78" i="25"/>
  <c r="D78" i="25"/>
  <c r="E78" i="25" s="1"/>
  <c r="C79" i="25"/>
  <c r="C80" i="25"/>
  <c r="D80" i="25"/>
  <c r="C81" i="25"/>
  <c r="C82" i="25"/>
  <c r="D82" i="25"/>
  <c r="E82" i="25" s="1"/>
  <c r="C83" i="25"/>
  <c r="C84" i="25"/>
  <c r="D84" i="25"/>
  <c r="C85" i="25"/>
  <c r="C86" i="25"/>
  <c r="D86" i="25"/>
  <c r="E86" i="25" s="1"/>
  <c r="C87" i="25"/>
  <c r="D87" i="25"/>
  <c r="C88" i="25"/>
  <c r="D88" i="25"/>
  <c r="C89" i="25"/>
  <c r="D89" i="25"/>
  <c r="E89" i="25" s="1"/>
  <c r="C90" i="25"/>
  <c r="D90" i="25"/>
  <c r="E90" i="25" s="1"/>
  <c r="C91" i="25"/>
  <c r="D91" i="25"/>
  <c r="C92" i="25"/>
  <c r="D92" i="25"/>
  <c r="C93" i="25"/>
  <c r="D93" i="25"/>
  <c r="E93" i="25" s="1"/>
  <c r="C94" i="25"/>
  <c r="D94" i="25"/>
  <c r="E94" i="25" s="1"/>
  <c r="C95" i="25"/>
  <c r="E95" i="25" s="1"/>
  <c r="D95" i="25"/>
  <c r="C96" i="25"/>
  <c r="D96" i="25"/>
  <c r="C97" i="25"/>
  <c r="D97" i="25"/>
  <c r="E97" i="25" s="1"/>
  <c r="C98" i="25"/>
  <c r="D98" i="25"/>
  <c r="E98" i="25" s="1"/>
  <c r="C99" i="25"/>
  <c r="D99" i="25"/>
  <c r="C100" i="25"/>
  <c r="D100" i="25"/>
  <c r="C101" i="25"/>
  <c r="D101" i="25"/>
  <c r="E101" i="25" s="1"/>
  <c r="C102" i="25"/>
  <c r="D102" i="25"/>
  <c r="E102" i="25" s="1"/>
  <c r="C103" i="25"/>
  <c r="D103" i="25"/>
  <c r="C104" i="25"/>
  <c r="D104" i="25"/>
  <c r="C105" i="25"/>
  <c r="D105" i="25"/>
  <c r="E105" i="25" s="1"/>
  <c r="C106" i="25"/>
  <c r="D106" i="25"/>
  <c r="E106" i="25" s="1"/>
  <c r="C107" i="25"/>
  <c r="D107" i="25"/>
  <c r="C108" i="25"/>
  <c r="D108" i="25"/>
  <c r="C109" i="25"/>
  <c r="D109" i="25"/>
  <c r="E109" i="25" s="1"/>
  <c r="C110" i="25"/>
  <c r="D110" i="25"/>
  <c r="E110" i="25" s="1"/>
  <c r="C111" i="25"/>
  <c r="D111" i="25"/>
  <c r="C112" i="25"/>
  <c r="D112" i="25"/>
  <c r="C113" i="25"/>
  <c r="D113" i="25"/>
  <c r="E113" i="25" s="1"/>
  <c r="C114" i="25"/>
  <c r="D114" i="25"/>
  <c r="E114" i="25" s="1"/>
  <c r="C115" i="25"/>
  <c r="D115" i="25"/>
  <c r="C116" i="25"/>
  <c r="D116" i="25"/>
  <c r="C117" i="25"/>
  <c r="D117" i="25"/>
  <c r="E117" i="25" s="1"/>
  <c r="C118" i="25"/>
  <c r="D118" i="25"/>
  <c r="E118" i="25" s="1"/>
  <c r="C119" i="25"/>
  <c r="D119" i="25"/>
  <c r="C120" i="25"/>
  <c r="D120" i="25"/>
  <c r="C121" i="25"/>
  <c r="D121" i="25"/>
  <c r="E121" i="25" s="1"/>
  <c r="C122" i="25"/>
  <c r="D122" i="25"/>
  <c r="E122" i="25" s="1"/>
  <c r="C123" i="25"/>
  <c r="D123" i="25"/>
  <c r="C124" i="25"/>
  <c r="D124" i="25"/>
  <c r="C125" i="25"/>
  <c r="D125" i="25"/>
  <c r="E125" i="25" s="1"/>
  <c r="C126" i="25"/>
  <c r="D126" i="25"/>
  <c r="E126" i="25" s="1"/>
  <c r="C127" i="25"/>
  <c r="D127" i="25"/>
  <c r="C128" i="25"/>
  <c r="D128" i="25"/>
  <c r="C129" i="25"/>
  <c r="D129" i="25"/>
  <c r="E129" i="25" s="1"/>
  <c r="C130" i="25"/>
  <c r="D130" i="25"/>
  <c r="E130" i="25" s="1"/>
  <c r="C131" i="25"/>
  <c r="D131" i="25"/>
  <c r="C132" i="25"/>
  <c r="D132" i="25"/>
  <c r="D62" i="25"/>
  <c r="E62" i="25" s="1"/>
  <c r="C62" i="25"/>
  <c r="D35" i="25"/>
  <c r="D34" i="25"/>
  <c r="D24" i="25"/>
  <c r="D29" i="25" s="1"/>
  <c r="D28" i="25" s="1"/>
  <c r="D30" i="25" s="1"/>
  <c r="D23" i="25"/>
  <c r="D21" i="25"/>
  <c r="D20" i="25"/>
  <c r="E19" i="25"/>
  <c r="D19" i="25"/>
  <c r="E15" i="25"/>
  <c r="E16" i="25"/>
  <c r="D16" i="25"/>
  <c r="D15" i="25"/>
  <c r="E96" i="25" l="1"/>
  <c r="E127" i="25"/>
  <c r="D85" i="25"/>
  <c r="E85" i="25" s="1"/>
  <c r="D83" i="25"/>
  <c r="D81" i="25"/>
  <c r="E81" i="25" s="1"/>
  <c r="D79" i="25"/>
  <c r="E79" i="25" s="1"/>
  <c r="D77" i="25"/>
  <c r="E77" i="25" s="1"/>
  <c r="D75" i="25"/>
  <c r="D73" i="25"/>
  <c r="E73" i="25" s="1"/>
  <c r="D71" i="25"/>
  <c r="D69" i="25"/>
  <c r="E69" i="25" s="1"/>
  <c r="E128" i="25"/>
  <c r="E111" i="25"/>
  <c r="E80" i="25"/>
  <c r="E64" i="25"/>
  <c r="E112" i="25"/>
  <c r="E29" i="25"/>
  <c r="E28" i="25" s="1"/>
  <c r="E30" i="25" s="1"/>
  <c r="E120" i="25"/>
  <c r="E103" i="25"/>
  <c r="E88" i="25"/>
  <c r="E71" i="25"/>
  <c r="D65" i="25"/>
  <c r="E65" i="25" s="1"/>
  <c r="E63" i="25"/>
  <c r="E119" i="25"/>
  <c r="E104" i="25"/>
  <c r="E87" i="25"/>
  <c r="E72" i="25"/>
  <c r="E132" i="25"/>
  <c r="E123" i="25"/>
  <c r="E116" i="25"/>
  <c r="E107" i="25"/>
  <c r="E100" i="25"/>
  <c r="E91" i="25"/>
  <c r="E84" i="25"/>
  <c r="E75" i="25"/>
  <c r="E68" i="25"/>
  <c r="D32" i="25"/>
  <c r="E131" i="25"/>
  <c r="E124" i="25"/>
  <c r="E115" i="25"/>
  <c r="E108" i="25"/>
  <c r="E99" i="25"/>
  <c r="E92" i="25"/>
  <c r="E83" i="25"/>
  <c r="E76" i="25"/>
  <c r="E67" i="25"/>
  <c r="E10" i="27"/>
  <c r="D10" i="27"/>
  <c r="D10" i="25"/>
  <c r="E10" i="25"/>
  <c r="B63" i="25"/>
  <c r="F10" i="27"/>
  <c r="D11" i="27" s="1"/>
  <c r="D17" i="25"/>
  <c r="E17" i="25" l="1"/>
  <c r="D11" i="25"/>
  <c r="F10" i="25"/>
  <c r="E11" i="25" s="1"/>
  <c r="E11" i="27"/>
  <c r="F11" i="27" s="1"/>
  <c r="B64" i="25"/>
  <c r="F11" i="25" l="1"/>
  <c r="B65" i="25"/>
  <c r="B66" i="25" l="1"/>
  <c r="B67" i="25" l="1"/>
  <c r="B68" i="25" l="1"/>
  <c r="B69" i="25" l="1"/>
  <c r="B70" i="25" l="1"/>
  <c r="B71" i="25" l="1"/>
  <c r="B72" i="25" l="1"/>
  <c r="B73" i="25" l="1"/>
  <c r="B74" i="25" l="1"/>
  <c r="B75" i="25" l="1"/>
  <c r="B76" i="25" l="1"/>
  <c r="B77" i="25" l="1"/>
  <c r="B78" i="25" l="1"/>
  <c r="B79" i="25" l="1"/>
  <c r="B80" i="25" l="1"/>
  <c r="B81" i="25" l="1"/>
  <c r="B82" i="25" l="1"/>
  <c r="B83" i="25" l="1"/>
  <c r="B84" i="25" l="1"/>
  <c r="B85" i="25" l="1"/>
  <c r="B86" i="25" l="1"/>
  <c r="B87" i="25" l="1"/>
  <c r="B88" i="25" l="1"/>
  <c r="B89" i="25" l="1"/>
  <c r="B90" i="25" l="1"/>
  <c r="B91" i="25" l="1"/>
  <c r="B92" i="25" l="1"/>
  <c r="B93" i="25" l="1"/>
  <c r="B94" i="25" l="1"/>
  <c r="B95" i="25" l="1"/>
  <c r="B96" i="25" l="1"/>
  <c r="B97" i="25" l="1"/>
  <c r="B98" i="25" l="1"/>
  <c r="B99" i="25" l="1"/>
  <c r="B100" i="25" l="1"/>
  <c r="B101" i="25" l="1"/>
  <c r="B102" i="25" l="1"/>
  <c r="B103" i="25" l="1"/>
  <c r="B104" i="25" l="1"/>
  <c r="B105" i="25" l="1"/>
  <c r="B106" i="25" l="1"/>
  <c r="B107" i="25" l="1"/>
  <c r="B108" i="25" l="1"/>
  <c r="B109" i="25" l="1"/>
  <c r="B110" i="25" l="1"/>
  <c r="B111" i="25" l="1"/>
  <c r="B112" i="25" l="1"/>
  <c r="B113" i="25" l="1"/>
  <c r="B114" i="25" l="1"/>
  <c r="B115" i="25" l="1"/>
  <c r="B116" i="25" l="1"/>
  <c r="B117" i="25" l="1"/>
  <c r="B118" i="25" l="1"/>
  <c r="B119" i="25" l="1"/>
  <c r="B120" i="25" l="1"/>
  <c r="B121" i="25" l="1"/>
  <c r="B122" i="25" l="1"/>
  <c r="B123" i="25" l="1"/>
  <c r="B124" i="25" l="1"/>
  <c r="B125" i="25" l="1"/>
  <c r="B126" i="25" l="1"/>
  <c r="B127" i="25" l="1"/>
  <c r="B128" i="25" l="1"/>
  <c r="B129" i="25" l="1"/>
  <c r="B130" i="25" l="1"/>
  <c r="B131" i="25" l="1"/>
  <c r="B132" i="25" l="1"/>
</calcChain>
</file>

<file path=xl/sharedStrings.xml><?xml version="1.0" encoding="utf-8"?>
<sst xmlns="http://schemas.openxmlformats.org/spreadsheetml/2006/main" count="149" uniqueCount="68">
  <si>
    <t>Hit</t>
  </si>
  <si>
    <t>P</t>
  </si>
  <si>
    <t>Miss</t>
  </si>
  <si>
    <t>S</t>
  </si>
  <si>
    <t>z1</t>
  </si>
  <si>
    <t>H0</t>
  </si>
  <si>
    <t>H1</t>
  </si>
  <si>
    <t>D1</t>
  </si>
  <si>
    <t>D0</t>
  </si>
  <si>
    <t>Es gilt</t>
  </si>
  <si>
    <t>ValueMatrix</t>
  </si>
  <si>
    <t>beta</t>
  </si>
  <si>
    <t>d'</t>
  </si>
  <si>
    <t>z0</t>
  </si>
  <si>
    <t>N</t>
  </si>
  <si>
    <t>rel. Häufigkeiten</t>
  </si>
  <si>
    <t>Entscheidung</t>
  </si>
  <si>
    <t>pcorr</t>
  </si>
  <si>
    <t>z(beta)</t>
  </si>
  <si>
    <t>FA</t>
  </si>
  <si>
    <t>CR</t>
  </si>
  <si>
    <t>D</t>
  </si>
  <si>
    <t>ExpectedValues</t>
  </si>
  <si>
    <t>E (total)</t>
  </si>
  <si>
    <t>MaxPC</t>
  </si>
  <si>
    <t>MaxVal</t>
  </si>
  <si>
    <t>MaxPC-ConfusionMatrix</t>
  </si>
  <si>
    <t>MaxVal-Conf.Matrix</t>
  </si>
  <si>
    <t>inc</t>
  </si>
  <si>
    <t>z</t>
  </si>
  <si>
    <t>F(z)</t>
  </si>
  <si>
    <t>F(z-d')</t>
  </si>
  <si>
    <t>Eval</t>
  </si>
  <si>
    <t>z=-Infinity</t>
  </si>
  <si>
    <t>z=Infinity</t>
  </si>
  <si>
    <t>HäufigkeitsMatrix</t>
  </si>
  <si>
    <t>Ein Gesundheitspsychologe habe 1340 Personen untersucht und diese mit einen diagnostischen System als Gesund (D0) oder als Risikopatienten eingestuft (D1).</t>
  </si>
  <si>
    <t xml:space="preserve">Die 1340 Versuchsteilnehmer wurden in einem Langfrist-Assessment in einem Herzzentrum über ein Jahr lang betreut. Zum Abschluss wurde die Normalität (H0) oder  </t>
  </si>
  <si>
    <t>Auffälligkeit (H1) exakt festgestellt.</t>
  </si>
  <si>
    <t>1)</t>
  </si>
  <si>
    <t>Wie gross ist der Anteil der korrekten Entscheidungen des Systems des Psychologen?</t>
  </si>
  <si>
    <t>2)</t>
  </si>
  <si>
    <t>Ab welchem Standardwert entscheidet sich der Psychologe für die H1 (risiko)?</t>
  </si>
  <si>
    <t>3)</t>
  </si>
  <si>
    <t>Wie gross ist der Abstand der beiden Gruppenmittelwerte in z- Einheiten?</t>
  </si>
  <si>
    <t>4)</t>
  </si>
  <si>
    <t>Erstelle die Tabelle der relativen Häufigkeiten Hit, Miss, False Alarm, Correct Rejection!</t>
  </si>
  <si>
    <t>5)</t>
  </si>
  <si>
    <t>Bei welchem z-Standardwert muss man die H0 verwerfen, wenn man den Anteil korrekter Entscheidungen maximieren will?</t>
  </si>
  <si>
    <t>6)</t>
  </si>
  <si>
    <t>Erstelle einen Plot : Anteil korrekter Entscheidungen (Y) gegen Wert des Entscheidungskriteriums (z-Wert, relativ zur H0 Verteilung normiert)</t>
  </si>
  <si>
    <t>7)</t>
  </si>
  <si>
    <t>Mit den  Ereignissen Hit, Miss, False Alarm, Correct Rejection seien Werte (in Euro) gemäss der Value-Matrix verbunden.</t>
  </si>
  <si>
    <t>Wie Lautet der Erwartungswert der Entscheidungsregel des Psychologen ?</t>
  </si>
  <si>
    <t>Der Psychologe habe zur Klassifikation eine eindimensionale Skala verwendet, die normalverteilte Werte in jeder Gruppe mit gleicher Varianz liefert.</t>
  </si>
  <si>
    <t>8)</t>
  </si>
  <si>
    <t>Wie lautet die Confusion-Matrix (relative Häufigkeiten) für dieses Entscheidungskriterium?</t>
  </si>
  <si>
    <t>9)</t>
  </si>
  <si>
    <t>Wie hoch ist der maximal zu erzielende Gewinn (Erwartungswert) bei der gegeben Wertematrix ?</t>
  </si>
  <si>
    <t>prop. Corr.</t>
  </si>
  <si>
    <t>aus rel. H</t>
  </si>
  <si>
    <t>d'=z0-z1</t>
  </si>
  <si>
    <t>ß = P0/P1</t>
  </si>
  <si>
    <t>p_1*hit_+p_0*cr_</t>
  </si>
  <si>
    <t>V11</t>
  </si>
  <si>
    <t>V10</t>
  </si>
  <si>
    <t>V01</t>
  </si>
  <si>
    <t>V00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</si>
</sst>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0" x14ac:knownFonts="1">
    <font>
      <sz val="12"/>
      <name val="Arial"/>
    </font>
    <font>
      <sz val="14"/>
      <color indexed="9"/>
      <name val="Arial"/>
    </font>
    <font>
      <b/>
      <sz val="14"/>
      <name val="Arial"/>
    </font>
    <font>
      <sz val="8"/>
      <name val="Arial"/>
    </font>
    <font>
      <b/>
      <sz val="12"/>
      <name val="Arial"/>
      <family val="2"/>
    </font>
    <font>
      <b/>
      <sz val="12"/>
      <name val="Arial"/>
    </font>
    <font>
      <b/>
      <sz val="12"/>
      <name val="Symbol"/>
      <family val="1"/>
      <charset val="2"/>
    </font>
    <font>
      <b/>
      <sz val="18"/>
      <color indexed="12"/>
      <name val="Arial"/>
    </font>
    <font>
      <b/>
      <i/>
      <sz val="12"/>
      <name val="Arial"/>
      <family val="2"/>
    </font>
    <font>
      <b/>
      <sz val="11"/>
      <name val="Arial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2" fillId="2" borderId="0"/>
    <xf numFmtId="0" fontId="1" fillId="3" borderId="0">
      <alignment horizontal="center"/>
    </xf>
    <xf numFmtId="4" fontId="2" fillId="4" borderId="0"/>
    <xf numFmtId="164" fontId="2" fillId="5" borderId="0"/>
    <xf numFmtId="0" fontId="4" fillId="6" borderId="0"/>
    <xf numFmtId="165" fontId="5" fillId="5" borderId="0"/>
    <xf numFmtId="165" fontId="5" fillId="7" borderId="0"/>
  </cellStyleXfs>
  <cellXfs count="27">
    <xf numFmtId="0" fontId="0" fillId="0" borderId="0" xfId="0"/>
    <xf numFmtId="0" fontId="4" fillId="6" borderId="0" xfId="5" applyFont="1"/>
    <xf numFmtId="165" fontId="0" fillId="0" borderId="0" xfId="0" applyNumberFormat="1"/>
    <xf numFmtId="0" fontId="6" fillId="6" borderId="0" xfId="5" applyFont="1" applyAlignment="1">
      <alignment horizontal="center"/>
    </xf>
    <xf numFmtId="0" fontId="4" fillId="6" borderId="0" xfId="5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6" borderId="0" xfId="0" applyNumberFormat="1" applyFont="1" applyFill="1" applyAlignment="1">
      <alignment horizontal="center"/>
    </xf>
    <xf numFmtId="0" fontId="0" fillId="0" borderId="0" xfId="0" applyBorder="1"/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7" fillId="8" borderId="3" xfId="0" applyNumberFormat="1" applyFont="1" applyFill="1" applyBorder="1" applyAlignment="1">
      <alignment horizontal="center"/>
    </xf>
    <xf numFmtId="0" fontId="8" fillId="0" borderId="0" xfId="0" applyFont="1"/>
    <xf numFmtId="165" fontId="4" fillId="0" borderId="3" xfId="0" applyNumberFormat="1" applyFont="1" applyBorder="1" applyAlignment="1">
      <alignment horizontal="center"/>
    </xf>
    <xf numFmtId="1" fontId="7" fillId="8" borderId="3" xfId="0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165" fontId="7" fillId="5" borderId="3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0" fontId="7" fillId="5" borderId="3" xfId="0" applyNumberFormat="1" applyFont="1" applyFill="1" applyBorder="1" applyAlignment="1">
      <alignment horizontal="center"/>
    </xf>
    <xf numFmtId="0" fontId="0" fillId="0" borderId="0" xfId="0" quotePrefix="1"/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8">
    <cellStyle name="CalcErg" xfId="1"/>
    <cellStyle name="ColHead" xfId="2"/>
    <cellStyle name="DataEnty" xfId="3"/>
    <cellStyle name="Eingabe" xfId="4" builtinId="20" customBuiltin="1"/>
    <cellStyle name="SemiColHead" xfId="5"/>
    <cellStyle name="Standard" xfId="0" builtinId="0"/>
    <cellStyle name="ZwischenCalc" xfId="6"/>
    <cellStyle name="ZwischenCalcBF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proportion correct - Funktion</a:t>
            </a:r>
          </a:p>
        </c:rich>
      </c:tx>
      <c:layout>
        <c:manualLayout>
          <c:xMode val="edge"/>
          <c:yMode val="edge"/>
          <c:x val="0.25180404736989576"/>
          <c:y val="2.9523013533922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98407014362231"/>
          <c:y val="0.15215790640940341"/>
          <c:w val="0.77705117072533481"/>
          <c:h val="0.6767620314925704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MaxLikelihoodRatio!$B$62:$B$132</c:f>
              <c:numCache>
                <c:formatCode>0.000</c:formatCode>
                <c:ptCount val="71"/>
                <c:pt idx="0">
                  <c:v>-3.5</c:v>
                </c:pt>
                <c:pt idx="1">
                  <c:v>-3.4</c:v>
                </c:pt>
                <c:pt idx="2">
                  <c:v>-3.3</c:v>
                </c:pt>
                <c:pt idx="3">
                  <c:v>-3.1999999999999997</c:v>
                </c:pt>
                <c:pt idx="4">
                  <c:v>-3.0999999999999996</c:v>
                </c:pt>
                <c:pt idx="5">
                  <c:v>-2.9999999999999996</c:v>
                </c:pt>
                <c:pt idx="6">
                  <c:v>-2.8999999999999995</c:v>
                </c:pt>
                <c:pt idx="7">
                  <c:v>-2.7999999999999994</c:v>
                </c:pt>
                <c:pt idx="8">
                  <c:v>-2.6999999999999993</c:v>
                </c:pt>
                <c:pt idx="9">
                  <c:v>-2.5999999999999992</c:v>
                </c:pt>
                <c:pt idx="10">
                  <c:v>-2.4999999999999991</c:v>
                </c:pt>
                <c:pt idx="11">
                  <c:v>-2.399999999999999</c:v>
                </c:pt>
                <c:pt idx="12">
                  <c:v>-2.2999999999999989</c:v>
                </c:pt>
                <c:pt idx="13">
                  <c:v>-2.1999999999999988</c:v>
                </c:pt>
                <c:pt idx="14">
                  <c:v>-2.0999999999999988</c:v>
                </c:pt>
                <c:pt idx="15">
                  <c:v>-1.9999999999999987</c:v>
                </c:pt>
                <c:pt idx="16">
                  <c:v>-1.8999999999999986</c:v>
                </c:pt>
                <c:pt idx="17">
                  <c:v>-1.7999999999999985</c:v>
                </c:pt>
                <c:pt idx="18">
                  <c:v>-1.6999999999999984</c:v>
                </c:pt>
                <c:pt idx="19">
                  <c:v>-1.5999999999999983</c:v>
                </c:pt>
                <c:pt idx="20">
                  <c:v>-1.4999999999999982</c:v>
                </c:pt>
                <c:pt idx="21">
                  <c:v>-1.3999999999999981</c:v>
                </c:pt>
                <c:pt idx="22">
                  <c:v>-1.299999999999998</c:v>
                </c:pt>
                <c:pt idx="23">
                  <c:v>-1.199999999999998</c:v>
                </c:pt>
                <c:pt idx="24">
                  <c:v>-1.0999999999999979</c:v>
                </c:pt>
                <c:pt idx="25">
                  <c:v>-0.99999999999999789</c:v>
                </c:pt>
                <c:pt idx="26">
                  <c:v>-0.89999999999999791</c:v>
                </c:pt>
                <c:pt idx="27">
                  <c:v>-0.79999999999999793</c:v>
                </c:pt>
                <c:pt idx="28">
                  <c:v>-0.69999999999999796</c:v>
                </c:pt>
                <c:pt idx="29">
                  <c:v>-0.59999999999999798</c:v>
                </c:pt>
                <c:pt idx="30">
                  <c:v>-0.499999999999998</c:v>
                </c:pt>
                <c:pt idx="31">
                  <c:v>-0.39999999999999802</c:v>
                </c:pt>
                <c:pt idx="32">
                  <c:v>-0.29999999999999805</c:v>
                </c:pt>
                <c:pt idx="33">
                  <c:v>-0.19999999999999804</c:v>
                </c:pt>
                <c:pt idx="34">
                  <c:v>-9.9999999999998035E-2</c:v>
                </c:pt>
                <c:pt idx="35">
                  <c:v>1.9706458687096529E-15</c:v>
                </c:pt>
                <c:pt idx="36">
                  <c:v>0.10000000000000198</c:v>
                </c:pt>
                <c:pt idx="37">
                  <c:v>0.20000000000000198</c:v>
                </c:pt>
                <c:pt idx="38">
                  <c:v>0.30000000000000199</c:v>
                </c:pt>
                <c:pt idx="39">
                  <c:v>0.40000000000000202</c:v>
                </c:pt>
                <c:pt idx="40">
                  <c:v>0.500000000000002</c:v>
                </c:pt>
                <c:pt idx="41">
                  <c:v>0.60000000000000198</c:v>
                </c:pt>
                <c:pt idx="42">
                  <c:v>0.70000000000000195</c:v>
                </c:pt>
                <c:pt idx="43">
                  <c:v>0.80000000000000193</c:v>
                </c:pt>
                <c:pt idx="44">
                  <c:v>0.90000000000000191</c:v>
                </c:pt>
                <c:pt idx="45">
                  <c:v>1.000000000000002</c:v>
                </c:pt>
                <c:pt idx="46">
                  <c:v>1.1000000000000021</c:v>
                </c:pt>
                <c:pt idx="47">
                  <c:v>1.2000000000000022</c:v>
                </c:pt>
                <c:pt idx="48">
                  <c:v>1.3000000000000023</c:v>
                </c:pt>
                <c:pt idx="49">
                  <c:v>1.4000000000000024</c:v>
                </c:pt>
                <c:pt idx="50">
                  <c:v>1.5000000000000024</c:v>
                </c:pt>
                <c:pt idx="51">
                  <c:v>1.6000000000000025</c:v>
                </c:pt>
                <c:pt idx="52">
                  <c:v>1.7000000000000026</c:v>
                </c:pt>
                <c:pt idx="53">
                  <c:v>1.8000000000000027</c:v>
                </c:pt>
                <c:pt idx="54">
                  <c:v>1.9000000000000028</c:v>
                </c:pt>
                <c:pt idx="55">
                  <c:v>2.0000000000000027</c:v>
                </c:pt>
                <c:pt idx="56">
                  <c:v>2.1000000000000028</c:v>
                </c:pt>
                <c:pt idx="57">
                  <c:v>2.2000000000000028</c:v>
                </c:pt>
                <c:pt idx="58">
                  <c:v>2.3000000000000029</c:v>
                </c:pt>
                <c:pt idx="59">
                  <c:v>2.400000000000003</c:v>
                </c:pt>
                <c:pt idx="60">
                  <c:v>2.5000000000000031</c:v>
                </c:pt>
                <c:pt idx="61">
                  <c:v>2.6000000000000032</c:v>
                </c:pt>
                <c:pt idx="62">
                  <c:v>2.7000000000000033</c:v>
                </c:pt>
                <c:pt idx="63">
                  <c:v>2.8000000000000034</c:v>
                </c:pt>
                <c:pt idx="64">
                  <c:v>2.9000000000000035</c:v>
                </c:pt>
                <c:pt idx="65">
                  <c:v>3.0000000000000036</c:v>
                </c:pt>
                <c:pt idx="66">
                  <c:v>3.1000000000000036</c:v>
                </c:pt>
                <c:pt idx="67">
                  <c:v>3.2000000000000037</c:v>
                </c:pt>
                <c:pt idx="68">
                  <c:v>3.3000000000000038</c:v>
                </c:pt>
                <c:pt idx="69">
                  <c:v>3.4000000000000039</c:v>
                </c:pt>
                <c:pt idx="70">
                  <c:v>3.500000000000004</c:v>
                </c:pt>
              </c:numCache>
            </c:numRef>
          </c:xVal>
          <c:yVal>
            <c:numRef>
              <c:f>MaxLikelihoodRatio!$E$62:$E$132</c:f>
              <c:numCache>
                <c:formatCode>0.000</c:formatCode>
                <c:ptCount val="71"/>
                <c:pt idx="0">
                  <c:v>0.39566244291846375</c:v>
                </c:pt>
                <c:pt idx="1">
                  <c:v>0.39572513966652101</c:v>
                </c:pt>
                <c:pt idx="2">
                  <c:v>0.3958131387694519</c:v>
                </c:pt>
                <c:pt idx="3">
                  <c:v>0.39593541267321375</c:v>
                </c:pt>
                <c:pt idx="4">
                  <c:v>0.39610360521872834</c:v>
                </c:pt>
                <c:pt idx="5">
                  <c:v>0.39633263483325748</c:v>
                </c:pt>
                <c:pt idx="6">
                  <c:v>0.39664136727084026</c:v>
                </c:pt>
                <c:pt idx="7">
                  <c:v>0.3970533429539958</c:v>
                </c:pt>
                <c:pt idx="8">
                  <c:v>0.39759753434456091</c:v>
                </c:pt>
                <c:pt idx="9">
                  <c:v>0.39830909763384664</c:v>
                </c:pt>
                <c:pt idx="10">
                  <c:v>0.39923007088737539</c:v>
                </c:pt>
                <c:pt idx="11">
                  <c:v>0.400409958384702</c:v>
                </c:pt>
                <c:pt idx="12">
                  <c:v>0.40190612932741387</c:v>
                </c:pt>
                <c:pt idx="13">
                  <c:v>0.40378394968071818</c:v>
                </c:pt>
                <c:pt idx="14">
                  <c:v>0.40611656019843001</c:v>
                </c:pt>
                <c:pt idx="15">
                  <c:v>0.40898421327988715</c:v>
                </c:pt>
                <c:pt idx="16">
                  <c:v>0.4124730877785977</c:v>
                </c:pt>
                <c:pt idx="17">
                  <c:v>0.41667351553017973</c:v>
                </c:pt>
                <c:pt idx="18">
                  <c:v>0.42167757702901421</c:v>
                </c:pt>
                <c:pt idx="19">
                  <c:v>0.42757605651836089</c:v>
                </c:pt>
                <c:pt idx="20">
                  <c:v>0.43445478806389787</c:v>
                </c:pt>
                <c:pt idx="21">
                  <c:v>0.44239047226210454</c:v>
                </c:pt>
                <c:pt idx="22">
                  <c:v>0.45144609536868724</c:v>
                </c:pt>
                <c:pt idx="23">
                  <c:v>0.46166613513505494</c:v>
                </c:pt>
                <c:pt idx="24">
                  <c:v>0.47307178606606592</c:v>
                </c:pt>
                <c:pt idx="25">
                  <c:v>0.485656476271488</c:v>
                </c:pt>
                <c:pt idx="26">
                  <c:v>0.49938197367711679</c:v>
                </c:pt>
                <c:pt idx="27">
                  <c:v>0.51417538668375251</c:v>
                </c:pt>
                <c:pt idx="28">
                  <c:v>0.52992735003331948</c:v>
                </c:pt>
                <c:pt idx="29">
                  <c:v>0.54649164880373935</c:v>
                </c:pt>
                <c:pt idx="30">
                  <c:v>0.56368647217015044</c:v>
                </c:pt>
                <c:pt idx="31">
                  <c:v>0.58129740605994495</c:v>
                </c:pt>
                <c:pt idx="32">
                  <c:v>0.59908217450137491</c:v>
                </c:pt>
                <c:pt idx="33">
                  <c:v>0.61677702971292603</c:v>
                </c:pt>
                <c:pt idx="34">
                  <c:v>0.63410457874179516</c:v>
                </c:pt>
                <c:pt idx="35">
                  <c:v>0.65078272857476549</c:v>
                </c:pt>
                <c:pt idx="36">
                  <c:v>0.66653434106264953</c:v>
                </c:pt>
                <c:pt idx="37">
                  <c:v>0.68109712191671856</c:v>
                </c:pt>
                <c:pt idx="38">
                  <c:v>0.69423323105879842</c:v>
                </c:pt>
                <c:pt idx="39">
                  <c:v>0.70573809903603801</c:v>
                </c:pt>
                <c:pt idx="40">
                  <c:v>0.71544796752985051</c:v>
                </c:pt>
                <c:pt idx="41">
                  <c:v>0.72324573962356231</c:v>
                </c:pt>
                <c:pt idx="42">
                  <c:v>0.72906482288406549</c:v>
                </c:pt>
                <c:pt idx="43">
                  <c:v>0.73289076828388267</c:v>
                </c:pt>
                <c:pt idx="44">
                  <c:v>0.73476064139495223</c:v>
                </c:pt>
                <c:pt idx="45">
                  <c:v>0.73476019885145849</c:v>
                </c:pt>
                <c:pt idx="46">
                  <c:v>0.73301907236289676</c:v>
                </c:pt>
                <c:pt idx="47">
                  <c:v>0.7297042749084891</c:v>
                </c:pt>
                <c:pt idx="48">
                  <c:v>0.72501243116561553</c:v>
                </c:pt>
                <c:pt idx="49">
                  <c:v>0.71916119106072895</c:v>
                </c:pt>
                <c:pt idx="50">
                  <c:v>0.71238030868792124</c:v>
                </c:pt>
                <c:pt idx="51">
                  <c:v>0.70490285872769443</c:v>
                </c:pt>
                <c:pt idx="52">
                  <c:v>0.69695702167831675</c:v>
                </c:pt>
                <c:pt idx="53">
                  <c:v>0.68875880278808799</c:v>
                </c:pt>
                <c:pt idx="54">
                  <c:v>0.6805059643828979</c:v>
                </c:pt>
                <c:pt idx="55">
                  <c:v>0.67237335514788554</c:v>
                </c:pt>
                <c:pt idx="56">
                  <c:v>0.66450972089178983</c:v>
                </c:pt>
                <c:pt idx="57">
                  <c:v>0.6570359869317709</c:v>
                </c:pt>
                <c:pt idx="58">
                  <c:v>0.65004491888999882</c:v>
                </c:pt>
                <c:pt idx="59">
                  <c:v>0.64360200121862221</c:v>
                </c:pt>
                <c:pt idx="60">
                  <c:v>0.6377473241660202</c:v>
                </c:pt>
                <c:pt idx="61">
                  <c:v>0.63249824128610421</c:v>
                </c:pt>
                <c:pt idx="62">
                  <c:v>0.62785255035283183</c:v>
                </c:pt>
                <c:pt idx="63">
                  <c:v>0.62379195859314218</c:v>
                </c:pt>
                <c:pt idx="64">
                  <c:v>0.62028561533570858</c:v>
                </c:pt>
                <c:pt idx="65">
                  <c:v>0.61729352768721912</c:v>
                </c:pt>
                <c:pt idx="66">
                  <c:v>0.61476971367227118</c:v>
                </c:pt>
                <c:pt idx="67">
                  <c:v>0.61266498855307061</c:v>
                </c:pt>
                <c:pt idx="68">
                  <c:v>0.61092932039782977</c:v>
                </c:pt>
                <c:pt idx="69">
                  <c:v>0.60951372768990941</c:v>
                </c:pt>
                <c:pt idx="70">
                  <c:v>0.60837172295150865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B9-4220-98AF-4A52FBCDC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5052936"/>
        <c:axId val="1"/>
      </c:scatterChart>
      <c:valAx>
        <c:axId val="305052936"/>
        <c:scaling>
          <c:orientation val="minMax"/>
          <c:max val="4"/>
          <c:min val="-4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z (criterion value)</a:t>
                </a:r>
              </a:p>
            </c:rich>
          </c:tx>
          <c:layout>
            <c:manualLayout>
              <c:xMode val="edge"/>
              <c:yMode val="edge"/>
              <c:x val="0.43475523075955375"/>
              <c:y val="0.897050396633381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pcorr</a:t>
                </a:r>
              </a:p>
            </c:rich>
          </c:tx>
          <c:layout>
            <c:manualLayout>
              <c:xMode val="edge"/>
              <c:yMode val="edge"/>
              <c:x val="3.1475477330039629E-2"/>
              <c:y val="0.438305840261587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5052936"/>
        <c:crossesAt val="0"/>
        <c:crossBetween val="midCat"/>
        <c:majorUnit val="0.25"/>
        <c:minorUnit val="0.125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Nutzen - Funktion</a:t>
            </a:r>
          </a:p>
        </c:rich>
      </c:tx>
      <c:layout>
        <c:manualLayout>
          <c:xMode val="edge"/>
          <c:yMode val="edge"/>
          <c:x val="0.36387664041994749"/>
          <c:y val="2.9433967812846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71416873631234"/>
          <c:y val="0.15169833681948233"/>
          <c:w val="0.75543933781638539"/>
          <c:h val="0.67924628426633882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MaxLikelihoodRatio!$B$62:$B$132</c:f>
              <c:numCache>
                <c:formatCode>0.000</c:formatCode>
                <c:ptCount val="71"/>
                <c:pt idx="0">
                  <c:v>-3.5</c:v>
                </c:pt>
                <c:pt idx="1">
                  <c:v>-3.4</c:v>
                </c:pt>
                <c:pt idx="2">
                  <c:v>-3.3</c:v>
                </c:pt>
                <c:pt idx="3">
                  <c:v>-3.1999999999999997</c:v>
                </c:pt>
                <c:pt idx="4">
                  <c:v>-3.0999999999999996</c:v>
                </c:pt>
                <c:pt idx="5">
                  <c:v>-2.9999999999999996</c:v>
                </c:pt>
                <c:pt idx="6">
                  <c:v>-2.8999999999999995</c:v>
                </c:pt>
                <c:pt idx="7">
                  <c:v>-2.7999999999999994</c:v>
                </c:pt>
                <c:pt idx="8">
                  <c:v>-2.6999999999999993</c:v>
                </c:pt>
                <c:pt idx="9">
                  <c:v>-2.5999999999999992</c:v>
                </c:pt>
                <c:pt idx="10">
                  <c:v>-2.4999999999999991</c:v>
                </c:pt>
                <c:pt idx="11">
                  <c:v>-2.399999999999999</c:v>
                </c:pt>
                <c:pt idx="12">
                  <c:v>-2.2999999999999989</c:v>
                </c:pt>
                <c:pt idx="13">
                  <c:v>-2.1999999999999988</c:v>
                </c:pt>
                <c:pt idx="14">
                  <c:v>-2.0999999999999988</c:v>
                </c:pt>
                <c:pt idx="15">
                  <c:v>-1.9999999999999987</c:v>
                </c:pt>
                <c:pt idx="16">
                  <c:v>-1.8999999999999986</c:v>
                </c:pt>
                <c:pt idx="17">
                  <c:v>-1.7999999999999985</c:v>
                </c:pt>
                <c:pt idx="18">
                  <c:v>-1.6999999999999984</c:v>
                </c:pt>
                <c:pt idx="19">
                  <c:v>-1.5999999999999983</c:v>
                </c:pt>
                <c:pt idx="20">
                  <c:v>-1.4999999999999982</c:v>
                </c:pt>
                <c:pt idx="21">
                  <c:v>-1.3999999999999981</c:v>
                </c:pt>
                <c:pt idx="22">
                  <c:v>-1.299999999999998</c:v>
                </c:pt>
                <c:pt idx="23">
                  <c:v>-1.199999999999998</c:v>
                </c:pt>
                <c:pt idx="24">
                  <c:v>-1.0999999999999979</c:v>
                </c:pt>
                <c:pt idx="25">
                  <c:v>-0.99999999999999789</c:v>
                </c:pt>
                <c:pt idx="26">
                  <c:v>-0.89999999999999791</c:v>
                </c:pt>
                <c:pt idx="27">
                  <c:v>-0.79999999999999793</c:v>
                </c:pt>
                <c:pt idx="28">
                  <c:v>-0.69999999999999796</c:v>
                </c:pt>
                <c:pt idx="29">
                  <c:v>-0.59999999999999798</c:v>
                </c:pt>
                <c:pt idx="30">
                  <c:v>-0.499999999999998</c:v>
                </c:pt>
                <c:pt idx="31">
                  <c:v>-0.39999999999999802</c:v>
                </c:pt>
                <c:pt idx="32">
                  <c:v>-0.29999999999999805</c:v>
                </c:pt>
                <c:pt idx="33">
                  <c:v>-0.19999999999999804</c:v>
                </c:pt>
                <c:pt idx="34">
                  <c:v>-9.9999999999998035E-2</c:v>
                </c:pt>
                <c:pt idx="35">
                  <c:v>1.9706458687096529E-15</c:v>
                </c:pt>
                <c:pt idx="36">
                  <c:v>0.10000000000000198</c:v>
                </c:pt>
                <c:pt idx="37">
                  <c:v>0.20000000000000198</c:v>
                </c:pt>
                <c:pt idx="38">
                  <c:v>0.30000000000000199</c:v>
                </c:pt>
                <c:pt idx="39">
                  <c:v>0.40000000000000202</c:v>
                </c:pt>
                <c:pt idx="40">
                  <c:v>0.500000000000002</c:v>
                </c:pt>
                <c:pt idx="41">
                  <c:v>0.60000000000000198</c:v>
                </c:pt>
                <c:pt idx="42">
                  <c:v>0.70000000000000195</c:v>
                </c:pt>
                <c:pt idx="43">
                  <c:v>0.80000000000000193</c:v>
                </c:pt>
                <c:pt idx="44">
                  <c:v>0.90000000000000191</c:v>
                </c:pt>
                <c:pt idx="45">
                  <c:v>1.000000000000002</c:v>
                </c:pt>
                <c:pt idx="46">
                  <c:v>1.1000000000000021</c:v>
                </c:pt>
                <c:pt idx="47">
                  <c:v>1.2000000000000022</c:v>
                </c:pt>
                <c:pt idx="48">
                  <c:v>1.3000000000000023</c:v>
                </c:pt>
                <c:pt idx="49">
                  <c:v>1.4000000000000024</c:v>
                </c:pt>
                <c:pt idx="50">
                  <c:v>1.5000000000000024</c:v>
                </c:pt>
                <c:pt idx="51">
                  <c:v>1.6000000000000025</c:v>
                </c:pt>
                <c:pt idx="52">
                  <c:v>1.7000000000000026</c:v>
                </c:pt>
                <c:pt idx="53">
                  <c:v>1.8000000000000027</c:v>
                </c:pt>
                <c:pt idx="54">
                  <c:v>1.9000000000000028</c:v>
                </c:pt>
                <c:pt idx="55">
                  <c:v>2.0000000000000027</c:v>
                </c:pt>
                <c:pt idx="56">
                  <c:v>2.1000000000000028</c:v>
                </c:pt>
                <c:pt idx="57">
                  <c:v>2.2000000000000028</c:v>
                </c:pt>
                <c:pt idx="58">
                  <c:v>2.3000000000000029</c:v>
                </c:pt>
                <c:pt idx="59">
                  <c:v>2.400000000000003</c:v>
                </c:pt>
                <c:pt idx="60">
                  <c:v>2.5000000000000031</c:v>
                </c:pt>
                <c:pt idx="61">
                  <c:v>2.6000000000000032</c:v>
                </c:pt>
                <c:pt idx="62">
                  <c:v>2.7000000000000033</c:v>
                </c:pt>
                <c:pt idx="63">
                  <c:v>2.8000000000000034</c:v>
                </c:pt>
                <c:pt idx="64">
                  <c:v>2.9000000000000035</c:v>
                </c:pt>
                <c:pt idx="65">
                  <c:v>3.0000000000000036</c:v>
                </c:pt>
                <c:pt idx="66">
                  <c:v>3.1000000000000036</c:v>
                </c:pt>
                <c:pt idx="67">
                  <c:v>3.2000000000000037</c:v>
                </c:pt>
                <c:pt idx="68">
                  <c:v>3.3000000000000038</c:v>
                </c:pt>
                <c:pt idx="69">
                  <c:v>3.4000000000000039</c:v>
                </c:pt>
                <c:pt idx="70">
                  <c:v>3.500000000000004</c:v>
                </c:pt>
              </c:numCache>
            </c:numRef>
          </c:xVal>
          <c:yVal>
            <c:numRef>
              <c:f>MaxLikelihoodRatio!$F$62:$F$132</c:f>
              <c:numCache>
                <c:formatCode>0.00</c:formatCode>
                <c:ptCount val="71"/>
                <c:pt idx="0">
                  <c:v>-1834.9800021584135</c:v>
                </c:pt>
                <c:pt idx="1">
                  <c:v>-1834.6034712903809</c:v>
                </c:pt>
                <c:pt idx="2">
                  <c:v>-1834.0749229024932</c:v>
                </c:pt>
                <c:pt idx="3">
                  <c:v>-1833.3404129550415</c:v>
                </c:pt>
                <c:pt idx="4">
                  <c:v>-1832.3299152476218</c:v>
                </c:pt>
                <c:pt idx="5">
                  <c:v>-1830.9536785160853</c:v>
                </c:pt>
                <c:pt idx="6">
                  <c:v>-1829.0981570985514</c:v>
                </c:pt>
                <c:pt idx="7">
                  <c:v>-1826.621601970583</c:v>
                </c:pt>
                <c:pt idx="8">
                  <c:v>-1823.3494560529691</c:v>
                </c:pt>
                <c:pt idx="9">
                  <c:v>-1819.0697638462798</c:v>
                </c:pt>
                <c:pt idx="10">
                  <c:v>-1813.5288777169449</c:v>
                </c:pt>
                <c:pt idx="11">
                  <c:v>-1806.4278169578902</c:v>
                </c:pt>
                <c:pt idx="12">
                  <c:v>-1797.419704767738</c:v>
                </c:pt>
                <c:pt idx="13">
                  <c:v>-1786.1087646666076</c:v>
                </c:pt>
                <c:pt idx="14">
                  <c:v>-1772.0513925482367</c:v>
                </c:pt>
                <c:pt idx="15">
                  <c:v>-1754.7598239900976</c:v>
                </c:pt>
                <c:pt idx="16">
                  <c:v>-1733.7088794271892</c:v>
                </c:pt>
                <c:pt idx="17">
                  <c:v>-1708.3461846763632</c:v>
                </c:pt>
                <c:pt idx="18">
                  <c:v>-1678.1061261725254</c:v>
                </c:pt>
                <c:pt idx="19">
                  <c:v>-1642.4276082465217</c:v>
                </c:pt>
                <c:pt idx="20">
                  <c:v>-1600.7754380179915</c:v>
                </c:pt>
                <c:pt idx="21">
                  <c:v>-1552.6648819884656</c:v>
                </c:pt>
                <c:pt idx="22">
                  <c:v>-1497.6886332204861</c:v>
                </c:pt>
                <c:pt idx="23">
                  <c:v>-1435.5451206832442</c:v>
                </c:pt>
                <c:pt idx="24">
                  <c:v>-1366.0668089483486</c:v>
                </c:pt>
                <c:pt idx="25">
                  <c:v>-1289.2469054451865</c:v>
                </c:pt>
                <c:pt idx="26">
                  <c:v>-1205.2627424122697</c:v>
                </c:pt>
                <c:pt idx="27">
                  <c:v>-1114.4940569897803</c:v>
                </c:pt>
                <c:pt idx="28">
                  <c:v>-1017.5344749821418</c:v>
                </c:pt>
                <c:pt idx="29">
                  <c:v>-915.19472211745233</c:v>
                </c:pt>
                <c:pt idx="30">
                  <c:v>-808.49644036712107</c:v>
                </c:pt>
                <c:pt idx="31">
                  <c:v>-698.6559627632314</c:v>
                </c:pt>
                <c:pt idx="32">
                  <c:v>-587.0579722491334</c:v>
                </c:pt>
                <c:pt idx="33">
                  <c:v>-475.2196011709467</c:v>
                </c:pt>
                <c:pt idx="34">
                  <c:v>-364.74617210773488</c:v>
                </c:pt>
                <c:pt idx="35">
                  <c:v>-257.28038697691795</c:v>
                </c:pt>
                <c:pt idx="36">
                  <c:v>-154.44728857153314</c:v>
                </c:pt>
                <c:pt idx="37">
                  <c:v>-57.797700382322091</c:v>
                </c:pt>
                <c:pt idx="38">
                  <c:v>31.246940348508701</c:v>
                </c:pt>
                <c:pt idx="39">
                  <c:v>111.44542854165525</c:v>
                </c:pt>
                <c:pt idx="40">
                  <c:v>181.78057916563432</c:v>
                </c:pt>
                <c:pt idx="41">
                  <c:v>241.49360455246944</c:v>
                </c:pt>
                <c:pt idx="42">
                  <c:v>290.1072798675749</c:v>
                </c:pt>
                <c:pt idx="43">
                  <c:v>327.43677212646497</c:v>
                </c:pt>
                <c:pt idx="44">
                  <c:v>353.5877580711238</c:v>
                </c:pt>
                <c:pt idx="45">
                  <c:v>368.94222135842688</c:v>
                </c:pt>
                <c:pt idx="46">
                  <c:v>374.13304139167099</c:v>
                </c:pt>
                <c:pt idx="47">
                  <c:v>370.00911119947307</c:v>
                </c:pt>
                <c:pt idx="48">
                  <c:v>357.5932061905076</c:v>
                </c:pt>
                <c:pt idx="49">
                  <c:v>338.03513890114164</c:v>
                </c:pt>
                <c:pt idx="50">
                  <c:v>312.56286207559543</c:v>
                </c:pt>
                <c:pt idx="51">
                  <c:v>282.43412477530717</c:v>
                </c:pt>
                <c:pt idx="52">
                  <c:v>248.89106000768871</c:v>
                </c:pt>
                <c:pt idx="53">
                  <c:v>213.11971656620921</c:v>
                </c:pt>
                <c:pt idx="54">
                  <c:v>176.21608053317499</c:v>
                </c:pt>
                <c:pt idx="55">
                  <c:v>139.15960642746933</c:v>
                </c:pt>
                <c:pt idx="56">
                  <c:v>102.79473829784354</c:v>
                </c:pt>
                <c:pt idx="57">
                  <c:v>67.820388027560625</c:v>
                </c:pt>
                <c:pt idx="58">
                  <c:v>34.78688615330941</c:v>
                </c:pt>
                <c:pt idx="59">
                  <c:v>4.0995552730195186</c:v>
                </c:pt>
                <c:pt idx="60">
                  <c:v>-23.972206717569293</c:v>
                </c:pt>
                <c:pt idx="61">
                  <c:v>-49.281601255457758</c:v>
                </c:pt>
                <c:pt idx="62">
                  <c:v>-71.788180161559012</c:v>
                </c:pt>
                <c:pt idx="63">
                  <c:v>-91.539949995219217</c:v>
                </c:pt>
                <c:pt idx="64">
                  <c:v>-108.65498957019679</c:v>
                </c:pt>
                <c:pt idx="65">
                  <c:v>-123.30356858302378</c:v>
                </c:pt>
                <c:pt idx="66">
                  <c:v>-135.69154999887292</c:v>
                </c:pt>
                <c:pt idx="67">
                  <c:v>-146.04564061502856</c:v>
                </c:pt>
                <c:pt idx="68">
                  <c:v>-154.60084096259084</c:v>
                </c:pt>
                <c:pt idx="69">
                  <c:v>-161.59025162895887</c:v>
                </c:pt>
                <c:pt idx="70">
                  <c:v>-167.23722819321699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9CA-4F5C-8588-97345F847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853072"/>
        <c:axId val="1"/>
      </c:scatterChart>
      <c:valAx>
        <c:axId val="303853072"/>
        <c:scaling>
          <c:orientation val="minMax"/>
          <c:max val="4"/>
          <c:min val="-4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z (criterion value)</a:t>
                </a:r>
              </a:p>
            </c:rich>
          </c:tx>
          <c:layout>
            <c:manualLayout>
              <c:xMode val="edge"/>
              <c:yMode val="edge"/>
              <c:x val="0.44495778652668416"/>
              <c:y val="0.898869111949241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  <c:majorUnit val="1"/>
        <c:minorUnit val="0.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Expected Value</a:t>
                </a:r>
              </a:p>
            </c:rich>
          </c:tx>
          <c:layout>
            <c:manualLayout>
              <c:xMode val="edge"/>
              <c:yMode val="edge"/>
              <c:x val="3.1641513560804899E-2"/>
              <c:y val="0.3509437790864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03853072"/>
        <c:crossesAt val="0"/>
        <c:crossBetween val="midCat"/>
        <c:majorUnit val="200"/>
        <c:minorUnit val="50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0</xdr:row>
      <xdr:rowOff>66675</xdr:rowOff>
    </xdr:from>
    <xdr:to>
      <xdr:col>10</xdr:col>
      <xdr:colOff>790575</xdr:colOff>
      <xdr:row>3</xdr:row>
      <xdr:rowOff>228600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5372100" y="66675"/>
          <a:ext cx="44481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Geben Sie in die grünen Felder gewünschte Häufigkeiten (Häufigkeitsmatrix) bzw. Werte (Euro, ValueMatrix) ein und betrachten pc-corr und Nutzenfunktion als Funktion des Entscheidungskriteriums z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866775</xdr:colOff>
      <xdr:row>37</xdr:row>
      <xdr:rowOff>133350</xdr:rowOff>
    </xdr:from>
    <xdr:to>
      <xdr:col>6</xdr:col>
      <xdr:colOff>200025</xdr:colOff>
      <xdr:row>55</xdr:row>
      <xdr:rowOff>114300</xdr:rowOff>
    </xdr:to>
    <xdr:graphicFrame macro="">
      <xdr:nvGraphicFramePr>
        <xdr:cNvPr id="2368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37</xdr:row>
      <xdr:rowOff>133350</xdr:rowOff>
    </xdr:from>
    <xdr:to>
      <xdr:col>10</xdr:col>
      <xdr:colOff>847725</xdr:colOff>
      <xdr:row>55</xdr:row>
      <xdr:rowOff>104775</xdr:rowOff>
    </xdr:to>
    <xdr:graphicFrame macro="">
      <xdr:nvGraphicFramePr>
        <xdr:cNvPr id="2368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333375</xdr:colOff>
      <xdr:row>0</xdr:row>
      <xdr:rowOff>66675</xdr:rowOff>
    </xdr:from>
    <xdr:to>
      <xdr:col>10</xdr:col>
      <xdr:colOff>790575</xdr:colOff>
      <xdr:row>3</xdr:row>
      <xdr:rowOff>228600</xdr:rowOff>
    </xdr:to>
    <xdr:sp macro="" textlink="">
      <xdr:nvSpPr>
        <xdr:cNvPr id="23566" name="Rectangle 14"/>
        <xdr:cNvSpPr>
          <a:spLocks noChangeArrowheads="1"/>
        </xdr:cNvSpPr>
      </xdr:nvSpPr>
      <xdr:spPr bwMode="auto">
        <a:xfrm>
          <a:off x="5372100" y="66675"/>
          <a:ext cx="4448175" cy="847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Geben Sie in die grünen Felder gewünschte Häufigkeiten (Häufigkeitsmatrix) bzw. Werte (Euro, ValueMatrix) ein und betrachten pc-corr und Nutzenfunktion als Funktion des Entscheidungskriteriums z </a:t>
          </a:r>
        </a:p>
      </xdr:txBody>
    </xdr:sp>
    <xdr:clientData/>
  </xdr:twoCellAnchor>
  <xdr:twoCellAnchor>
    <xdr:from>
      <xdr:col>15</xdr:col>
      <xdr:colOff>187325</xdr:colOff>
      <xdr:row>8</xdr:row>
      <xdr:rowOff>82550</xdr:rowOff>
    </xdr:from>
    <xdr:to>
      <xdr:col>18</xdr:col>
      <xdr:colOff>95250</xdr:colOff>
      <xdr:row>21</xdr:row>
      <xdr:rowOff>80963</xdr:rowOff>
    </xdr:to>
    <xdr:grpSp>
      <xdr:nvGrpSpPr>
        <xdr:cNvPr id="5" name="Group 16"/>
        <xdr:cNvGrpSpPr>
          <a:grpSpLocks/>
        </xdr:cNvGrpSpPr>
      </xdr:nvGrpSpPr>
      <xdr:grpSpPr bwMode="auto">
        <a:xfrm>
          <a:off x="14189075" y="1931988"/>
          <a:ext cx="2884488" cy="2847975"/>
          <a:chOff x="1973" y="1298"/>
          <a:chExt cx="1814" cy="1815"/>
        </a:xfrm>
      </xdr:grpSpPr>
      <xdr:sp macro="" textlink="">
        <xdr:nvSpPr>
          <xdr:cNvPr id="22" name="Rectangle 13"/>
          <xdr:cNvSpPr>
            <a:spLocks noChangeArrowheads="1"/>
          </xdr:cNvSpPr>
        </xdr:nvSpPr>
        <xdr:spPr bwMode="auto">
          <a:xfrm>
            <a:off x="1973" y="1298"/>
            <a:ext cx="1814" cy="1814"/>
          </a:xfrm>
          <a:prstGeom prst="rect">
            <a:avLst/>
          </a:prstGeom>
          <a:solidFill>
            <a:schemeClr val="bg1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de-DE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de-DE" altLang="de-DE"/>
          </a:p>
        </xdr:txBody>
      </xdr:sp>
      <xdr:sp macro="" textlink="">
        <xdr:nvSpPr>
          <xdr:cNvPr id="23" name="Rectangle 14"/>
          <xdr:cNvSpPr>
            <a:spLocks noChangeArrowheads="1"/>
          </xdr:cNvSpPr>
        </xdr:nvSpPr>
        <xdr:spPr bwMode="auto">
          <a:xfrm>
            <a:off x="1973" y="1298"/>
            <a:ext cx="907" cy="907"/>
          </a:xfrm>
          <a:prstGeom prst="rect">
            <a:avLst/>
          </a:prstGeom>
          <a:solidFill>
            <a:schemeClr val="bg1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de-DE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de-DE" altLang="de-DE"/>
          </a:p>
        </xdr:txBody>
      </xdr:sp>
      <xdr:sp macro="" textlink="">
        <xdr:nvSpPr>
          <xdr:cNvPr id="24" name="Rectangle 15"/>
          <xdr:cNvSpPr>
            <a:spLocks noChangeArrowheads="1"/>
          </xdr:cNvSpPr>
        </xdr:nvSpPr>
        <xdr:spPr bwMode="auto">
          <a:xfrm>
            <a:off x="2880" y="2206"/>
            <a:ext cx="907" cy="907"/>
          </a:xfrm>
          <a:prstGeom prst="rect">
            <a:avLst/>
          </a:prstGeom>
          <a:solidFill>
            <a:schemeClr val="bg1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  <xdr:txBody>
          <a:bodyPr wrap="square" anchor="ctr"/>
          <a:lstStyle>
            <a:defPPr>
              <a:defRPr lang="de-DE"/>
            </a:defPPr>
            <a:lvl1pPr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1pPr>
            <a:lvl2pPr marL="4572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2pPr>
            <a:lvl3pPr marL="9144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3pPr>
            <a:lvl4pPr marL="13716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4pPr>
            <a:lvl5pPr marL="1828800" algn="l" rtl="0" eaLnBrk="0" fontAlgn="base" hangingPunct="0">
              <a:spcBef>
                <a:spcPct val="0"/>
              </a:spcBef>
              <a:spcAft>
                <a:spcPct val="0"/>
              </a:spcAft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600" kern="120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+mn-cs"/>
              </a:defRPr>
            </a:lvl9pPr>
          </a:lstStyle>
          <a:p>
            <a:pPr eaLnBrk="1" hangingPunct="1"/>
            <a:endParaRPr lang="de-DE" altLang="de-DE"/>
          </a:p>
        </xdr:txBody>
      </xdr:sp>
    </xdr:grpSp>
    <xdr:clientData/>
  </xdr:twoCellAnchor>
  <xdr:twoCellAnchor>
    <xdr:from>
      <xdr:col>16</xdr:col>
      <xdr:colOff>201612</xdr:colOff>
      <xdr:row>5</xdr:row>
      <xdr:rowOff>0</xdr:rowOff>
    </xdr:from>
    <xdr:to>
      <xdr:col>17</xdr:col>
      <xdr:colOff>6350</xdr:colOff>
      <xdr:row>6</xdr:row>
      <xdr:rowOff>146050</xdr:rowOff>
    </xdr:to>
    <xdr:sp macro="" textlink="">
      <xdr:nvSpPr>
        <xdr:cNvPr id="6" name="Text Box 17"/>
        <xdr:cNvSpPr txBox="1">
          <a:spLocks noChangeArrowheads="1"/>
        </xdr:cNvSpPr>
      </xdr:nvSpPr>
      <xdr:spPr bwMode="auto">
        <a:xfrm>
          <a:off x="15225712" y="1168400"/>
          <a:ext cx="795338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Es gilt</a:t>
          </a:r>
        </a:p>
      </xdr:txBody>
    </xdr:sp>
    <xdr:clientData/>
  </xdr:twoCellAnchor>
  <xdr:twoCellAnchor>
    <xdr:from>
      <xdr:col>15</xdr:col>
      <xdr:colOff>738187</xdr:colOff>
      <xdr:row>6</xdr:row>
      <xdr:rowOff>168275</xdr:rowOff>
    </xdr:from>
    <xdr:to>
      <xdr:col>16</xdr:col>
      <xdr:colOff>180975</xdr:colOff>
      <xdr:row>8</xdr:row>
      <xdr:rowOff>39688</xdr:rowOff>
    </xdr:to>
    <xdr:sp macro="" textlink="">
      <xdr:nvSpPr>
        <xdr:cNvPr id="7" name="Text Box 18"/>
        <xdr:cNvSpPr txBox="1">
          <a:spLocks noChangeArrowheads="1"/>
        </xdr:cNvSpPr>
      </xdr:nvSpPr>
      <xdr:spPr bwMode="auto">
        <a:xfrm>
          <a:off x="14771687" y="1527175"/>
          <a:ext cx="433388" cy="36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800"/>
            <a:t>H</a:t>
          </a:r>
          <a:r>
            <a:rPr lang="de-DE" altLang="de-DE" sz="1800" baseline="-25000"/>
            <a:t>1</a:t>
          </a:r>
        </a:p>
      </xdr:txBody>
    </xdr:sp>
    <xdr:clientData/>
  </xdr:twoCellAnchor>
  <xdr:twoCellAnchor>
    <xdr:from>
      <xdr:col>17</xdr:col>
      <xdr:colOff>161925</xdr:colOff>
      <xdr:row>6</xdr:row>
      <xdr:rowOff>165100</xdr:rowOff>
    </xdr:from>
    <xdr:to>
      <xdr:col>17</xdr:col>
      <xdr:colOff>595312</xdr:colOff>
      <xdr:row>8</xdr:row>
      <xdr:rowOff>36513</xdr:rowOff>
    </xdr:to>
    <xdr:sp macro="" textlink="">
      <xdr:nvSpPr>
        <xdr:cNvPr id="8" name="Text Box 19"/>
        <xdr:cNvSpPr txBox="1">
          <a:spLocks noChangeArrowheads="1"/>
        </xdr:cNvSpPr>
      </xdr:nvSpPr>
      <xdr:spPr bwMode="auto">
        <a:xfrm>
          <a:off x="16176625" y="1524000"/>
          <a:ext cx="433387" cy="36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800"/>
            <a:t>H</a:t>
          </a:r>
          <a:r>
            <a:rPr lang="de-DE" altLang="de-DE" sz="1800" baseline="-25000"/>
            <a:t>0</a:t>
          </a:r>
        </a:p>
      </xdr:txBody>
    </xdr:sp>
    <xdr:clientData/>
  </xdr:twoCellAnchor>
  <xdr:twoCellAnchor>
    <xdr:from>
      <xdr:col>14</xdr:col>
      <xdr:colOff>0</xdr:colOff>
      <xdr:row>10</xdr:row>
      <xdr:rowOff>19050</xdr:rowOff>
    </xdr:from>
    <xdr:to>
      <xdr:col>14</xdr:col>
      <xdr:colOff>336550</xdr:colOff>
      <xdr:row>20</xdr:row>
      <xdr:rowOff>28575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 rot="16200000">
          <a:off x="12139612" y="3297238"/>
          <a:ext cx="2193925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Entscheidung (D) für</a:t>
          </a:r>
        </a:p>
      </xdr:txBody>
    </xdr:sp>
    <xdr:clientData/>
  </xdr:twoCellAnchor>
  <xdr:twoCellAnchor>
    <xdr:from>
      <xdr:col>14</xdr:col>
      <xdr:colOff>576262</xdr:colOff>
      <xdr:row>10</xdr:row>
      <xdr:rowOff>92075</xdr:rowOff>
    </xdr:from>
    <xdr:to>
      <xdr:col>15</xdr:col>
      <xdr:colOff>44450</xdr:colOff>
      <xdr:row>12</xdr:row>
      <xdr:rowOff>52388</xdr:rowOff>
    </xdr:to>
    <xdr:sp macro="" textlink="">
      <xdr:nvSpPr>
        <xdr:cNvPr id="10" name="Text Box 21"/>
        <xdr:cNvSpPr txBox="1">
          <a:spLocks noChangeArrowheads="1"/>
        </xdr:cNvSpPr>
      </xdr:nvSpPr>
      <xdr:spPr bwMode="auto">
        <a:xfrm>
          <a:off x="13644562" y="2441575"/>
          <a:ext cx="433388" cy="36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800"/>
            <a:t>D</a:t>
          </a:r>
          <a:r>
            <a:rPr lang="de-DE" altLang="de-DE" sz="1800" baseline="-25000"/>
            <a:t>1</a:t>
          </a:r>
        </a:p>
      </xdr:txBody>
    </xdr:sp>
    <xdr:clientData/>
  </xdr:twoCellAnchor>
  <xdr:twoCellAnchor>
    <xdr:from>
      <xdr:col>14</xdr:col>
      <xdr:colOff>574675</xdr:colOff>
      <xdr:row>16</xdr:row>
      <xdr:rowOff>68263</xdr:rowOff>
    </xdr:from>
    <xdr:to>
      <xdr:col>15</xdr:col>
      <xdr:colOff>46037</xdr:colOff>
      <xdr:row>18</xdr:row>
      <xdr:rowOff>44450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13642975" y="3802063"/>
          <a:ext cx="436562" cy="3698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sz="1800"/>
            <a:t>D</a:t>
          </a:r>
          <a:r>
            <a:rPr lang="de-DE" altLang="de-DE" sz="1800" baseline="-25000"/>
            <a:t>0</a:t>
          </a:r>
        </a:p>
      </xdr:txBody>
    </xdr:sp>
    <xdr:clientData/>
  </xdr:twoCellAnchor>
  <xdr:twoCellAnchor editAs="oneCell">
    <xdr:from>
      <xdr:col>15</xdr:col>
      <xdr:colOff>258762</xdr:colOff>
      <xdr:row>8</xdr:row>
      <xdr:rowOff>227013</xdr:rowOff>
    </xdr:from>
    <xdr:to>
      <xdr:col>16</xdr:col>
      <xdr:colOff>531812</xdr:colOff>
      <xdr:row>11</xdr:row>
      <xdr:rowOff>57150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2262" y="2081213"/>
          <a:ext cx="1263650" cy="5286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666750</xdr:colOff>
      <xdr:row>12</xdr:row>
      <xdr:rowOff>68263</xdr:rowOff>
    </xdr:from>
    <xdr:to>
      <xdr:col>16</xdr:col>
      <xdr:colOff>131762</xdr:colOff>
      <xdr:row>14</xdr:row>
      <xdr:rowOff>11113</xdr:rowOff>
    </xdr:to>
    <xdr:sp macro="" textlink="">
      <xdr:nvSpPr>
        <xdr:cNvPr id="13" name="Text Box 24"/>
        <xdr:cNvSpPr txBox="1">
          <a:spLocks noChangeArrowheads="1"/>
        </xdr:cNvSpPr>
      </xdr:nvSpPr>
      <xdr:spPr bwMode="auto">
        <a:xfrm>
          <a:off x="14700250" y="2824163"/>
          <a:ext cx="455612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Hit</a:t>
          </a:r>
        </a:p>
      </xdr:txBody>
    </xdr:sp>
    <xdr:clientData/>
  </xdr:twoCellAnchor>
  <xdr:twoCellAnchor editAs="oneCell">
    <xdr:from>
      <xdr:col>16</xdr:col>
      <xdr:colOff>727075</xdr:colOff>
      <xdr:row>8</xdr:row>
      <xdr:rowOff>227013</xdr:rowOff>
    </xdr:from>
    <xdr:to>
      <xdr:col>18</xdr:col>
      <xdr:colOff>34925</xdr:colOff>
      <xdr:row>11</xdr:row>
      <xdr:rowOff>57150</xdr:rowOff>
    </xdr:to>
    <xdr:pic>
      <xdr:nvPicPr>
        <xdr:cNvPr id="14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1175" y="2081213"/>
          <a:ext cx="1289050" cy="5286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709612</xdr:colOff>
      <xdr:row>12</xdr:row>
      <xdr:rowOff>68263</xdr:rowOff>
    </xdr:from>
    <xdr:to>
      <xdr:col>18</xdr:col>
      <xdr:colOff>65087</xdr:colOff>
      <xdr:row>14</xdr:row>
      <xdr:rowOff>11113</xdr:rowOff>
    </xdr:to>
    <xdr:sp macro="" textlink="">
      <xdr:nvSpPr>
        <xdr:cNvPr id="15" name="Text Box 26"/>
        <xdr:cNvSpPr txBox="1">
          <a:spLocks noChangeArrowheads="1"/>
        </xdr:cNvSpPr>
      </xdr:nvSpPr>
      <xdr:spPr bwMode="auto">
        <a:xfrm>
          <a:off x="15733712" y="2824163"/>
          <a:ext cx="1336675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False Alarm</a:t>
          </a:r>
        </a:p>
      </xdr:txBody>
    </xdr:sp>
    <xdr:clientData/>
  </xdr:twoCellAnchor>
  <xdr:twoCellAnchor editAs="oneCell">
    <xdr:from>
      <xdr:col>15</xdr:col>
      <xdr:colOff>247650</xdr:colOff>
      <xdr:row>15</xdr:row>
      <xdr:rowOff>79375</xdr:rowOff>
    </xdr:from>
    <xdr:to>
      <xdr:col>16</xdr:col>
      <xdr:colOff>544512</xdr:colOff>
      <xdr:row>17</xdr:row>
      <xdr:rowOff>112713</xdr:rowOff>
    </xdr:to>
    <xdr:pic>
      <xdr:nvPicPr>
        <xdr:cNvPr id="16" name="Grafik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1150" y="3521075"/>
          <a:ext cx="1287462" cy="5286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577850</xdr:colOff>
      <xdr:row>18</xdr:row>
      <xdr:rowOff>136525</xdr:rowOff>
    </xdr:from>
    <xdr:to>
      <xdr:col>16</xdr:col>
      <xdr:colOff>223837</xdr:colOff>
      <xdr:row>20</xdr:row>
      <xdr:rowOff>66675</xdr:rowOff>
    </xdr:to>
    <xdr:sp macro="" textlink="">
      <xdr:nvSpPr>
        <xdr:cNvPr id="17" name="Text Box 28"/>
        <xdr:cNvSpPr txBox="1">
          <a:spLocks noChangeArrowheads="1"/>
        </xdr:cNvSpPr>
      </xdr:nvSpPr>
      <xdr:spPr bwMode="auto">
        <a:xfrm>
          <a:off x="14611350" y="4264025"/>
          <a:ext cx="636587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Miss</a:t>
          </a:r>
        </a:p>
      </xdr:txBody>
    </xdr:sp>
    <xdr:clientData/>
  </xdr:twoCellAnchor>
  <xdr:twoCellAnchor editAs="oneCell">
    <xdr:from>
      <xdr:col>16</xdr:col>
      <xdr:colOff>715962</xdr:colOff>
      <xdr:row>15</xdr:row>
      <xdr:rowOff>79375</xdr:rowOff>
    </xdr:from>
    <xdr:to>
      <xdr:col>18</xdr:col>
      <xdr:colOff>47625</xdr:colOff>
      <xdr:row>17</xdr:row>
      <xdr:rowOff>112713</xdr:rowOff>
    </xdr:to>
    <xdr:pic>
      <xdr:nvPicPr>
        <xdr:cNvPr id="18" name="Grafik 17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40062" y="3521075"/>
          <a:ext cx="1312863" cy="5286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16</xdr:col>
      <xdr:colOff>684212</xdr:colOff>
      <xdr:row>18</xdr:row>
      <xdr:rowOff>136525</xdr:rowOff>
    </xdr:from>
    <xdr:to>
      <xdr:col>18</xdr:col>
      <xdr:colOff>96837</xdr:colOff>
      <xdr:row>20</xdr:row>
      <xdr:rowOff>66675</xdr:rowOff>
    </xdr:to>
    <xdr:sp macro="" textlink="">
      <xdr:nvSpPr>
        <xdr:cNvPr id="19" name="Text Box 30"/>
        <xdr:cNvSpPr txBox="1">
          <a:spLocks noChangeArrowheads="1"/>
        </xdr:cNvSpPr>
      </xdr:nvSpPr>
      <xdr:spPr bwMode="auto">
        <a:xfrm>
          <a:off x="15708312" y="4264025"/>
          <a:ext cx="1393825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de-DE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600" kern="1200">
              <a:solidFill>
                <a:schemeClr val="tx1"/>
              </a:solidFill>
              <a:latin typeface="Arial" panose="020B0604020202020204" pitchFamily="34" charset="0"/>
              <a:ea typeface="+mn-ea"/>
              <a:cs typeface="+mn-cs"/>
            </a:defRPr>
          </a:lvl9pPr>
        </a:lstStyle>
        <a:p>
          <a:pPr eaLnBrk="1" hangingPunct="1"/>
          <a:r>
            <a:rPr lang="de-DE" altLang="de-DE" b="1"/>
            <a:t>Corr. Reject.</a:t>
          </a:r>
        </a:p>
      </xdr:txBody>
    </xdr:sp>
    <xdr:clientData/>
  </xdr:twoCellAnchor>
  <xdr:twoCellAnchor editAs="oneCell">
    <xdr:from>
      <xdr:col>15</xdr:col>
      <xdr:colOff>600075</xdr:colOff>
      <xdr:row>21</xdr:row>
      <xdr:rowOff>138113</xdr:rowOff>
    </xdr:from>
    <xdr:to>
      <xdr:col>16</xdr:col>
      <xdr:colOff>265112</xdr:colOff>
      <xdr:row>23</xdr:row>
      <xdr:rowOff>42863</xdr:rowOff>
    </xdr:to>
    <xdr:pic>
      <xdr:nvPicPr>
        <xdr:cNvPr id="20" name="Grafik 1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3575" y="4875213"/>
          <a:ext cx="655637" cy="31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16</xdr:col>
      <xdr:colOff>915987</xdr:colOff>
      <xdr:row>21</xdr:row>
      <xdr:rowOff>142875</xdr:rowOff>
    </xdr:from>
    <xdr:to>
      <xdr:col>17</xdr:col>
      <xdr:colOff>581025</xdr:colOff>
      <xdr:row>23</xdr:row>
      <xdr:rowOff>47625</xdr:rowOff>
    </xdr:to>
    <xdr:pic>
      <xdr:nvPicPr>
        <xdr:cNvPr id="21" name="Grafik 2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0087" y="4879975"/>
          <a:ext cx="655638" cy="311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tx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bg2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19</xdr:row>
          <xdr:rowOff>123825</xdr:rowOff>
        </xdr:from>
        <xdr:to>
          <xdr:col>6</xdr:col>
          <xdr:colOff>476250</xdr:colOff>
          <xdr:row>22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161925</xdr:rowOff>
        </xdr:from>
        <xdr:to>
          <xdr:col>6</xdr:col>
          <xdr:colOff>600075</xdr:colOff>
          <xdr:row>25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484910</xdr:colOff>
          <xdr:row>17</xdr:row>
          <xdr:rowOff>25978</xdr:rowOff>
        </xdr:from>
        <xdr:to>
          <xdr:col>12</xdr:col>
          <xdr:colOff>979343</xdr:colOff>
          <xdr:row>21</xdr:row>
          <xdr:rowOff>44163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="110" zoomScaleNormal="110" workbookViewId="0">
      <selection activeCell="A24" sqref="A24"/>
    </sheetView>
  </sheetViews>
  <sheetFormatPr baseColWidth="10" defaultRowHeight="15" x14ac:dyDescent="0.2"/>
  <cols>
    <col min="1" max="1" width="5.33203125" customWidth="1"/>
    <col min="2" max="2" width="14" customWidth="1"/>
    <col min="3" max="3" width="6.77734375" customWidth="1"/>
    <col min="4" max="4" width="9.44140625" customWidth="1"/>
    <col min="5" max="5" width="9.6640625" customWidth="1"/>
    <col min="6" max="6" width="7.33203125" customWidth="1"/>
    <col min="7" max="7" width="17.6640625" customWidth="1"/>
    <col min="8" max="8" width="10.44140625" customWidth="1"/>
    <col min="9" max="9" width="8.44140625" customWidth="1"/>
    <col min="10" max="10" width="10" customWidth="1"/>
    <col min="11" max="11" width="10.33203125" customWidth="1"/>
    <col min="15" max="15" width="11.21875" customWidth="1"/>
    <col min="20" max="20" width="13.5546875" customWidth="1"/>
    <col min="21" max="21" width="13.6640625" customWidth="1"/>
    <col min="23" max="23" width="14.5546875" customWidth="1"/>
  </cols>
  <sheetData>
    <row r="1" spans="1:11" x14ac:dyDescent="0.2">
      <c r="B1" s="7"/>
      <c r="C1" s="7"/>
      <c r="D1" s="23" t="s">
        <v>9</v>
      </c>
      <c r="E1" s="23"/>
    </row>
    <row r="2" spans="1:11" ht="15.75" x14ac:dyDescent="0.25">
      <c r="B2" s="24"/>
      <c r="C2" s="24"/>
      <c r="D2" s="6" t="s">
        <v>6</v>
      </c>
      <c r="E2" s="6" t="s">
        <v>5</v>
      </c>
      <c r="F2" s="7"/>
    </row>
    <row r="3" spans="1:11" ht="23.25" x14ac:dyDescent="0.35">
      <c r="B3" s="25" t="s">
        <v>21</v>
      </c>
      <c r="C3" s="6" t="s">
        <v>7</v>
      </c>
      <c r="D3" s="21" t="s">
        <v>0</v>
      </c>
      <c r="E3" s="21" t="s">
        <v>19</v>
      </c>
    </row>
    <row r="4" spans="1:11" ht="23.25" x14ac:dyDescent="0.35">
      <c r="B4" s="25"/>
      <c r="C4" s="6" t="s">
        <v>8</v>
      </c>
      <c r="D4" s="21" t="s">
        <v>2</v>
      </c>
      <c r="E4" s="21" t="s">
        <v>20</v>
      </c>
      <c r="F4" s="4" t="s">
        <v>14</v>
      </c>
    </row>
    <row r="6" spans="1:11" x14ac:dyDescent="0.2">
      <c r="B6" s="7"/>
      <c r="C6" s="7"/>
      <c r="D6" s="23" t="s">
        <v>9</v>
      </c>
      <c r="E6" s="23"/>
      <c r="H6" s="7"/>
      <c r="I6" s="7"/>
      <c r="J6" s="23" t="s">
        <v>9</v>
      </c>
      <c r="K6" s="23"/>
    </row>
    <row r="7" spans="1:11" ht="15.75" x14ac:dyDescent="0.25">
      <c r="A7" s="7"/>
      <c r="B7" s="24" t="s">
        <v>35</v>
      </c>
      <c r="C7" s="24"/>
      <c r="D7" s="6" t="s">
        <v>6</v>
      </c>
      <c r="E7" s="6" t="s">
        <v>5</v>
      </c>
      <c r="F7" s="7"/>
      <c r="G7" s="7"/>
      <c r="H7" s="24" t="s">
        <v>10</v>
      </c>
      <c r="I7" s="24"/>
      <c r="J7" s="6" t="s">
        <v>6</v>
      </c>
      <c r="K7" s="6" t="s">
        <v>5</v>
      </c>
    </row>
    <row r="8" spans="1:11" ht="23.25" x14ac:dyDescent="0.35">
      <c r="B8" s="25" t="s">
        <v>16</v>
      </c>
      <c r="C8" s="6" t="s">
        <v>7</v>
      </c>
      <c r="D8" s="13">
        <v>430</v>
      </c>
      <c r="E8" s="13">
        <v>310</v>
      </c>
      <c r="H8" s="25" t="s">
        <v>21</v>
      </c>
      <c r="I8" s="6" t="s">
        <v>7</v>
      </c>
      <c r="J8" s="16">
        <v>3000</v>
      </c>
      <c r="K8" s="16">
        <v>-5000</v>
      </c>
    </row>
    <row r="9" spans="1:11" ht="23.25" x14ac:dyDescent="0.35">
      <c r="B9" s="25"/>
      <c r="C9" s="6" t="s">
        <v>8</v>
      </c>
      <c r="D9" s="13">
        <v>100</v>
      </c>
      <c r="E9" s="13">
        <v>500</v>
      </c>
      <c r="F9" s="4" t="s">
        <v>14</v>
      </c>
      <c r="H9" s="25"/>
      <c r="I9" s="6" t="s">
        <v>8</v>
      </c>
      <c r="J9" s="16">
        <v>-2000</v>
      </c>
      <c r="K9" s="16">
        <v>1000</v>
      </c>
    </row>
    <row r="10" spans="1:11" ht="15.75" x14ac:dyDescent="0.25">
      <c r="C10" s="3" t="s">
        <v>3</v>
      </c>
      <c r="D10" s="8">
        <f>SUM(D8:D9)</f>
        <v>530</v>
      </c>
      <c r="E10" s="9">
        <f>SUM(E8:E9)</f>
        <v>810</v>
      </c>
      <c r="F10" s="9">
        <f>SUM(D10:E10)</f>
        <v>1340</v>
      </c>
      <c r="H10" s="7"/>
      <c r="I10" s="7"/>
      <c r="J10" s="7"/>
      <c r="K10" s="7"/>
    </row>
    <row r="11" spans="1:11" ht="15.75" x14ac:dyDescent="0.25">
      <c r="C11" s="4" t="s">
        <v>1</v>
      </c>
      <c r="D11" s="10">
        <f>D10/F10</f>
        <v>0.39552238805970147</v>
      </c>
      <c r="E11" s="11">
        <f>E10/F10</f>
        <v>0.60447761194029848</v>
      </c>
      <c r="F11" s="11">
        <f>SUM(D11:E11)</f>
        <v>1</v>
      </c>
    </row>
    <row r="12" spans="1:11" ht="15.75" x14ac:dyDescent="0.25">
      <c r="D12" s="12"/>
      <c r="E12" s="12"/>
      <c r="H12" s="12"/>
      <c r="I12" s="12"/>
    </row>
    <row r="14" spans="1:11" x14ac:dyDescent="0.2">
      <c r="A14" t="s">
        <v>36</v>
      </c>
    </row>
    <row r="15" spans="1:11" x14ac:dyDescent="0.2">
      <c r="A15" t="s">
        <v>37</v>
      </c>
    </row>
    <row r="16" spans="1:11" x14ac:dyDescent="0.2">
      <c r="A16" t="s">
        <v>38</v>
      </c>
    </row>
    <row r="17" spans="1:2" x14ac:dyDescent="0.2">
      <c r="A17" t="s">
        <v>54</v>
      </c>
    </row>
    <row r="19" spans="1:2" x14ac:dyDescent="0.2">
      <c r="A19" t="s">
        <v>39</v>
      </c>
      <c r="B19" t="s">
        <v>46</v>
      </c>
    </row>
    <row r="20" spans="1:2" x14ac:dyDescent="0.2">
      <c r="A20" t="s">
        <v>41</v>
      </c>
      <c r="B20" t="s">
        <v>40</v>
      </c>
    </row>
    <row r="21" spans="1:2" x14ac:dyDescent="0.2">
      <c r="A21" t="s">
        <v>43</v>
      </c>
      <c r="B21" t="s">
        <v>42</v>
      </c>
    </row>
    <row r="22" spans="1:2" x14ac:dyDescent="0.2">
      <c r="A22" t="s">
        <v>45</v>
      </c>
      <c r="B22" t="s">
        <v>44</v>
      </c>
    </row>
    <row r="23" spans="1:2" x14ac:dyDescent="0.2">
      <c r="A23" t="s">
        <v>47</v>
      </c>
      <c r="B23" t="s">
        <v>48</v>
      </c>
    </row>
    <row r="24" spans="1:2" x14ac:dyDescent="0.2">
      <c r="A24" t="s">
        <v>49</v>
      </c>
      <c r="B24" t="s">
        <v>56</v>
      </c>
    </row>
    <row r="25" spans="1:2" x14ac:dyDescent="0.2">
      <c r="A25" t="s">
        <v>51</v>
      </c>
      <c r="B25" t="s">
        <v>50</v>
      </c>
    </row>
    <row r="26" spans="1:2" x14ac:dyDescent="0.2">
      <c r="A26" t="s">
        <v>55</v>
      </c>
      <c r="B26" t="s">
        <v>52</v>
      </c>
    </row>
    <row r="27" spans="1:2" x14ac:dyDescent="0.2">
      <c r="B27" t="s">
        <v>53</v>
      </c>
    </row>
    <row r="28" spans="1:2" x14ac:dyDescent="0.2">
      <c r="A28" t="s">
        <v>57</v>
      </c>
      <c r="B28" t="s">
        <v>58</v>
      </c>
    </row>
  </sheetData>
  <mergeCells count="9">
    <mergeCell ref="D1:E1"/>
    <mergeCell ref="B2:C2"/>
    <mergeCell ref="B3:B4"/>
    <mergeCell ref="D6:E6"/>
    <mergeCell ref="J6:K6"/>
    <mergeCell ref="B7:C7"/>
    <mergeCell ref="H7:I7"/>
    <mergeCell ref="B8:B9"/>
    <mergeCell ref="H8:H9"/>
  </mergeCells>
  <pageMargins left="0.78740157499999996" right="0.78740157499999996" top="0.984251969" bottom="0.984251969" header="0.4921259845" footer="0.4921259845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32"/>
  <sheetViews>
    <sheetView tabSelected="1" topLeftCell="A13" zoomScale="120" zoomScaleNormal="120" workbookViewId="0">
      <selection activeCell="G28" sqref="G28"/>
    </sheetView>
  </sheetViews>
  <sheetFormatPr baseColWidth="10" defaultRowHeight="15" x14ac:dyDescent="0.2"/>
  <cols>
    <col min="2" max="2" width="14" customWidth="1"/>
    <col min="3" max="3" width="6.77734375" customWidth="1"/>
    <col min="4" max="4" width="9.44140625" customWidth="1"/>
    <col min="5" max="5" width="9.6640625" customWidth="1"/>
    <col min="6" max="6" width="9.109375" customWidth="1"/>
    <col min="7" max="7" width="17.6640625" customWidth="1"/>
    <col min="8" max="8" width="10.44140625" customWidth="1"/>
    <col min="9" max="9" width="8.44140625" customWidth="1"/>
    <col min="10" max="10" width="10" customWidth="1"/>
    <col min="11" max="11" width="10.33203125" customWidth="1"/>
    <col min="15" max="15" width="11.21875" customWidth="1"/>
    <col min="20" max="20" width="13.5546875" customWidth="1"/>
    <col min="21" max="21" width="13.6640625" customWidth="1"/>
    <col min="23" max="23" width="14.5546875" customWidth="1"/>
  </cols>
  <sheetData>
    <row r="1" spans="1:13" x14ac:dyDescent="0.2">
      <c r="B1" s="7"/>
      <c r="C1" s="7"/>
      <c r="D1" s="23" t="s">
        <v>9</v>
      </c>
      <c r="E1" s="23"/>
    </row>
    <row r="2" spans="1:13" ht="15.75" x14ac:dyDescent="0.25">
      <c r="B2" s="24"/>
      <c r="C2" s="24"/>
      <c r="D2" s="6" t="s">
        <v>6</v>
      </c>
      <c r="E2" s="6" t="s">
        <v>5</v>
      </c>
      <c r="F2" s="7"/>
    </row>
    <row r="3" spans="1:13" ht="23.25" x14ac:dyDescent="0.35">
      <c r="B3" s="25" t="s">
        <v>21</v>
      </c>
      <c r="C3" s="6" t="s">
        <v>7</v>
      </c>
      <c r="D3" s="21" t="s">
        <v>0</v>
      </c>
      <c r="E3" s="21" t="s">
        <v>19</v>
      </c>
    </row>
    <row r="4" spans="1:13" ht="23.25" x14ac:dyDescent="0.35">
      <c r="B4" s="25"/>
      <c r="C4" s="6" t="s">
        <v>8</v>
      </c>
      <c r="D4" s="21" t="s">
        <v>2</v>
      </c>
      <c r="E4" s="21" t="s">
        <v>20</v>
      </c>
      <c r="F4" s="4" t="s">
        <v>14</v>
      </c>
    </row>
    <row r="6" spans="1:13" x14ac:dyDescent="0.2">
      <c r="B6" s="7"/>
      <c r="C6" s="7"/>
      <c r="D6" s="23" t="s">
        <v>9</v>
      </c>
      <c r="E6" s="23"/>
      <c r="H6" s="7"/>
      <c r="I6" s="7"/>
      <c r="J6" s="23" t="s">
        <v>9</v>
      </c>
      <c r="K6" s="23"/>
    </row>
    <row r="7" spans="1:13" ht="15.75" x14ac:dyDescent="0.25">
      <c r="A7" s="7"/>
      <c r="B7" s="24" t="s">
        <v>35</v>
      </c>
      <c r="C7" s="24"/>
      <c r="D7" s="6" t="s">
        <v>6</v>
      </c>
      <c r="E7" s="6" t="s">
        <v>5</v>
      </c>
      <c r="F7" s="7"/>
      <c r="G7" s="7"/>
      <c r="H7" s="24" t="s">
        <v>10</v>
      </c>
      <c r="I7" s="24"/>
      <c r="J7" s="6" t="s">
        <v>6</v>
      </c>
      <c r="K7" s="6" t="s">
        <v>5</v>
      </c>
    </row>
    <row r="8" spans="1:13" ht="23.25" x14ac:dyDescent="0.35">
      <c r="B8" s="25" t="s">
        <v>16</v>
      </c>
      <c r="C8" s="6" t="s">
        <v>7</v>
      </c>
      <c r="D8" s="13">
        <v>430</v>
      </c>
      <c r="E8" s="13">
        <v>310</v>
      </c>
      <c r="H8" s="25" t="s">
        <v>21</v>
      </c>
      <c r="I8" s="6" t="s">
        <v>7</v>
      </c>
      <c r="J8" s="16">
        <v>3000</v>
      </c>
      <c r="K8" s="16">
        <v>-5000</v>
      </c>
      <c r="L8" s="26" t="s">
        <v>64</v>
      </c>
      <c r="M8" s="26" t="s">
        <v>65</v>
      </c>
    </row>
    <row r="9" spans="1:13" ht="23.25" x14ac:dyDescent="0.35">
      <c r="B9" s="25"/>
      <c r="C9" s="6" t="s">
        <v>8</v>
      </c>
      <c r="D9" s="13">
        <v>100</v>
      </c>
      <c r="E9" s="13">
        <v>500</v>
      </c>
      <c r="F9" s="4" t="s">
        <v>14</v>
      </c>
      <c r="H9" s="25"/>
      <c r="I9" s="6" t="s">
        <v>8</v>
      </c>
      <c r="J9" s="16">
        <v>-2000</v>
      </c>
      <c r="K9" s="16">
        <v>1000</v>
      </c>
      <c r="L9" s="26" t="s">
        <v>66</v>
      </c>
      <c r="M9" s="26" t="s">
        <v>67</v>
      </c>
    </row>
    <row r="10" spans="1:13" ht="15.75" x14ac:dyDescent="0.25">
      <c r="C10" s="3" t="s">
        <v>3</v>
      </c>
      <c r="D10" s="8">
        <f>SUM(D8:D9)</f>
        <v>530</v>
      </c>
      <c r="E10" s="9">
        <f>SUM(E8:E9)</f>
        <v>810</v>
      </c>
      <c r="F10" s="9">
        <f>SUM(D10:E10)</f>
        <v>1340</v>
      </c>
      <c r="H10" s="7"/>
      <c r="I10" s="7"/>
      <c r="J10" s="7"/>
      <c r="K10" s="7"/>
    </row>
    <row r="11" spans="1:13" ht="15.75" x14ac:dyDescent="0.25">
      <c r="C11" s="4" t="s">
        <v>1</v>
      </c>
      <c r="D11" s="10">
        <f>D10/F10</f>
        <v>0.39552238805970147</v>
      </c>
      <c r="E11" s="11">
        <f>E10/F10</f>
        <v>0.60447761194029848</v>
      </c>
      <c r="F11" s="11">
        <f>SUM(D11:E11)</f>
        <v>1</v>
      </c>
    </row>
    <row r="12" spans="1:13" ht="15.75" x14ac:dyDescent="0.25">
      <c r="D12" s="12"/>
      <c r="E12" s="12"/>
      <c r="H12" s="12"/>
      <c r="I12" s="12"/>
    </row>
    <row r="13" spans="1:13" x14ac:dyDescent="0.2">
      <c r="B13" s="7"/>
      <c r="C13" s="7"/>
      <c r="D13" s="23" t="s">
        <v>9</v>
      </c>
      <c r="E13" s="23"/>
      <c r="H13" s="7"/>
      <c r="I13" s="7"/>
      <c r="J13" s="23" t="s">
        <v>9</v>
      </c>
      <c r="K13" s="23"/>
    </row>
    <row r="14" spans="1:13" ht="15.75" x14ac:dyDescent="0.25">
      <c r="A14" s="7"/>
      <c r="B14" s="24" t="s">
        <v>15</v>
      </c>
      <c r="C14" s="24"/>
      <c r="D14" s="6" t="s">
        <v>6</v>
      </c>
      <c r="E14" s="6" t="s">
        <v>5</v>
      </c>
      <c r="H14" s="24" t="s">
        <v>22</v>
      </c>
      <c r="I14" s="24"/>
      <c r="J14" s="6" t="s">
        <v>6</v>
      </c>
      <c r="K14" s="6" t="s">
        <v>5</v>
      </c>
    </row>
    <row r="15" spans="1:13" ht="23.25" x14ac:dyDescent="0.35">
      <c r="B15" s="25" t="s">
        <v>16</v>
      </c>
      <c r="C15" s="6" t="s">
        <v>7</v>
      </c>
      <c r="D15" s="19">
        <f>D8/D$10</f>
        <v>0.81132075471698117</v>
      </c>
      <c r="E15" s="19">
        <f>E8/E$10</f>
        <v>0.38271604938271603</v>
      </c>
      <c r="H15" s="25" t="s">
        <v>21</v>
      </c>
      <c r="I15" s="6" t="s">
        <v>7</v>
      </c>
      <c r="J15" s="20">
        <f>p_1*hit_*V_hit</f>
        <v>962.686567164179</v>
      </c>
      <c r="K15" s="20">
        <f>p_0*fa_*V_FA</f>
        <v>-1156.7164179104477</v>
      </c>
    </row>
    <row r="16" spans="1:13" ht="23.25" x14ac:dyDescent="0.35">
      <c r="B16" s="25"/>
      <c r="C16" s="6" t="s">
        <v>8</v>
      </c>
      <c r="D16" s="19">
        <f>D9/D$10</f>
        <v>0.18867924528301888</v>
      </c>
      <c r="E16" s="19">
        <f>E9/E$10</f>
        <v>0.61728395061728392</v>
      </c>
      <c r="H16" s="25"/>
      <c r="I16" s="6" t="s">
        <v>8</v>
      </c>
      <c r="J16" s="20">
        <f>p_1*miss_*V_miss</f>
        <v>-149.25373134328359</v>
      </c>
      <c r="K16" s="20">
        <f>p_0*cr_*V_CR</f>
        <v>373.1343283582089</v>
      </c>
    </row>
    <row r="17" spans="1:13" ht="15.75" x14ac:dyDescent="0.25">
      <c r="B17" s="7"/>
      <c r="C17" s="3" t="s">
        <v>3</v>
      </c>
      <c r="D17" s="8">
        <f>SUM(D15:D16)</f>
        <v>1</v>
      </c>
      <c r="E17" s="9">
        <f>SUM(E15:E16)</f>
        <v>1</v>
      </c>
      <c r="H17" s="7"/>
      <c r="I17" s="7"/>
      <c r="J17" s="7"/>
      <c r="K17" s="7"/>
      <c r="L17" s="7"/>
      <c r="M17" s="12"/>
    </row>
    <row r="18" spans="1:13" x14ac:dyDescent="0.2">
      <c r="A18" s="7"/>
    </row>
    <row r="19" spans="1:13" ht="15.75" x14ac:dyDescent="0.25">
      <c r="B19" t="s">
        <v>59</v>
      </c>
      <c r="C19" s="1" t="s">
        <v>17</v>
      </c>
      <c r="D19" s="15">
        <f>(D8+E9)/F10</f>
        <v>0.69402985074626866</v>
      </c>
      <c r="E19" s="2">
        <f>p_1*hit_+p_0*cr_</f>
        <v>0.69402985074626855</v>
      </c>
      <c r="F19" t="s">
        <v>60</v>
      </c>
      <c r="I19" s="1" t="s">
        <v>23</v>
      </c>
      <c r="J19" s="15">
        <f>SUM(J15:K16)</f>
        <v>29.850746268656621</v>
      </c>
    </row>
    <row r="20" spans="1:13" ht="15.75" x14ac:dyDescent="0.25">
      <c r="C20" s="1" t="s">
        <v>13</v>
      </c>
      <c r="D20" s="15">
        <f>_xlfn.NORM.INV(cr_,0,1)</f>
        <v>0.29835517279388085</v>
      </c>
      <c r="H20" s="14" t="s">
        <v>25</v>
      </c>
      <c r="I20" s="1" t="s">
        <v>11</v>
      </c>
      <c r="J20" s="15">
        <f>(V_CR-V_FA)/(V_hit-V_miss)*D23</f>
        <v>1.8339622641509434</v>
      </c>
    </row>
    <row r="21" spans="1:13" ht="15.75" x14ac:dyDescent="0.25">
      <c r="C21" s="1" t="s">
        <v>4</v>
      </c>
      <c r="D21" s="15">
        <f>_xlfn.NORM.INV(miss_,0,1)</f>
        <v>-0.88277381551731693</v>
      </c>
      <c r="I21" s="1" t="s">
        <v>18</v>
      </c>
      <c r="J21" s="15">
        <f>LN(J20)/d_prime+d_prime/2</f>
        <v>1.1040383009253636</v>
      </c>
    </row>
    <row r="22" spans="1:13" ht="15.75" x14ac:dyDescent="0.25">
      <c r="C22" s="1" t="s">
        <v>12</v>
      </c>
      <c r="D22" s="15">
        <f>D20-D21</f>
        <v>1.1811289883111977</v>
      </c>
      <c r="E22" s="22" t="s">
        <v>61</v>
      </c>
    </row>
    <row r="23" spans="1:13" ht="15.75" x14ac:dyDescent="0.25">
      <c r="B23" s="14" t="s">
        <v>24</v>
      </c>
      <c r="C23" s="1" t="s">
        <v>11</v>
      </c>
      <c r="D23" s="15">
        <f>p_0/p_1</f>
        <v>1.5283018867924529</v>
      </c>
      <c r="E23" t="s">
        <v>62</v>
      </c>
    </row>
    <row r="24" spans="1:13" ht="15.75" x14ac:dyDescent="0.25">
      <c r="C24" s="1" t="s">
        <v>18</v>
      </c>
      <c r="D24" s="15">
        <f>LN(D23)/d_prime+d_prime/2</f>
        <v>0.9496761960255069</v>
      </c>
    </row>
    <row r="26" spans="1:13" x14ac:dyDescent="0.2">
      <c r="B26" s="7"/>
      <c r="C26" s="7"/>
      <c r="D26" s="23" t="s">
        <v>9</v>
      </c>
      <c r="E26" s="23"/>
      <c r="H26" s="7"/>
      <c r="I26" s="7"/>
      <c r="J26" s="23" t="s">
        <v>9</v>
      </c>
      <c r="K26" s="23"/>
    </row>
    <row r="27" spans="1:13" ht="15.75" x14ac:dyDescent="0.25">
      <c r="B27" s="24" t="s">
        <v>26</v>
      </c>
      <c r="C27" s="24"/>
      <c r="D27" s="6" t="s">
        <v>6</v>
      </c>
      <c r="E27" s="6" t="s">
        <v>5</v>
      </c>
      <c r="H27" s="24" t="s">
        <v>27</v>
      </c>
      <c r="I27" s="24"/>
      <c r="J27" s="6" t="s">
        <v>6</v>
      </c>
      <c r="K27" s="6" t="s">
        <v>5</v>
      </c>
    </row>
    <row r="28" spans="1:13" ht="23.25" x14ac:dyDescent="0.35">
      <c r="B28" s="25" t="s">
        <v>16</v>
      </c>
      <c r="C28" s="6" t="s">
        <v>7</v>
      </c>
      <c r="D28" s="19">
        <f>1-D29</f>
        <v>0.59151847198200791</v>
      </c>
      <c r="E28" s="19">
        <f>1-E29</f>
        <v>0.17113840429355687</v>
      </c>
      <c r="F28" s="5"/>
      <c r="H28" s="25" t="s">
        <v>21</v>
      </c>
      <c r="I28" s="6" t="s">
        <v>7</v>
      </c>
      <c r="J28" s="19">
        <f>1-J29</f>
        <v>0.53072429932804122</v>
      </c>
      <c r="K28" s="19">
        <f>1-K29</f>
        <v>0.13478826177965353</v>
      </c>
    </row>
    <row r="29" spans="1:13" ht="23.25" x14ac:dyDescent="0.35">
      <c r="B29" s="25"/>
      <c r="C29" s="6" t="s">
        <v>8</v>
      </c>
      <c r="D29" s="19">
        <f>_xlfn.NORM.DIST(D24,d_prime,1,1)</f>
        <v>0.40848152801799215</v>
      </c>
      <c r="E29" s="19">
        <f>_xlfn.NORM.DIST(D24,0,1,1)</f>
        <v>0.82886159570644313</v>
      </c>
      <c r="H29" s="25"/>
      <c r="I29" s="6" t="s">
        <v>8</v>
      </c>
      <c r="J29" s="19">
        <f>_xlfn.NORM.DIST(J21,d_prime,1,1)</f>
        <v>0.46927570067195873</v>
      </c>
      <c r="K29" s="19">
        <f>_xlfn.NORM.DIST(J21,0,1,1)</f>
        <v>0.86521173822034647</v>
      </c>
    </row>
    <row r="30" spans="1:13" ht="15.75" x14ac:dyDescent="0.25">
      <c r="B30" s="7"/>
      <c r="C30" s="3" t="s">
        <v>3</v>
      </c>
      <c r="D30" s="8">
        <f>SUM(D28:D29)</f>
        <v>1</v>
      </c>
      <c r="E30" s="9">
        <f>SUM(E28:E29)</f>
        <v>1</v>
      </c>
      <c r="H30" s="7"/>
      <c r="I30" s="3" t="s">
        <v>3</v>
      </c>
      <c r="J30" s="8">
        <f>SUM(J28:J29)</f>
        <v>1</v>
      </c>
      <c r="K30" s="9">
        <f>SUM(K28:K29)</f>
        <v>1</v>
      </c>
    </row>
    <row r="32" spans="1:13" ht="15.75" x14ac:dyDescent="0.25">
      <c r="B32" s="14" t="s">
        <v>24</v>
      </c>
      <c r="C32" s="1" t="s">
        <v>17</v>
      </c>
      <c r="D32" s="15">
        <f>p_0*E29+p_1*D28</f>
        <v>0.73498707662140528</v>
      </c>
      <c r="H32" s="14" t="s">
        <v>25</v>
      </c>
      <c r="I32" s="1" t="s">
        <v>23</v>
      </c>
      <c r="J32" s="15">
        <f>p_1*(J28*V_hit+J29*V_miss)+p_0*(K28*V_FA+K29*V_CR)</f>
        <v>374.14062758969635</v>
      </c>
    </row>
    <row r="34" spans="2:10" ht="15.75" x14ac:dyDescent="0.25">
      <c r="B34" s="14" t="s">
        <v>33</v>
      </c>
      <c r="C34" s="1" t="s">
        <v>17</v>
      </c>
      <c r="D34" s="15">
        <f>p_1</f>
        <v>0.39552238805970147</v>
      </c>
      <c r="E34" s="22" t="s">
        <v>63</v>
      </c>
      <c r="H34" s="14" t="s">
        <v>33</v>
      </c>
      <c r="I34" s="1" t="s">
        <v>23</v>
      </c>
      <c r="J34" s="15">
        <f>p_1*V_hit+p_0*V_FA</f>
        <v>-1835.8208955223879</v>
      </c>
    </row>
    <row r="35" spans="2:10" ht="15.75" x14ac:dyDescent="0.25">
      <c r="B35" s="14" t="s">
        <v>34</v>
      </c>
      <c r="C35" s="1" t="s">
        <v>17</v>
      </c>
      <c r="D35" s="15">
        <f>p_0</f>
        <v>0.60447761194029848</v>
      </c>
      <c r="H35" s="14" t="s">
        <v>34</v>
      </c>
      <c r="I35" s="1" t="s">
        <v>23</v>
      </c>
      <c r="J35" s="15">
        <f>p_1*V_miss+p_0*V_CR</f>
        <v>-186.56716417910445</v>
      </c>
    </row>
    <row r="36" spans="2:10" x14ac:dyDescent="0.2">
      <c r="F36" s="2"/>
    </row>
    <row r="59" spans="2:7" x14ac:dyDescent="0.2">
      <c r="B59" t="s">
        <v>28</v>
      </c>
    </row>
    <row r="60" spans="2:7" x14ac:dyDescent="0.2">
      <c r="B60">
        <v>0.1</v>
      </c>
    </row>
    <row r="61" spans="2:7" ht="15.75" x14ac:dyDescent="0.25">
      <c r="B61" s="6" t="s">
        <v>29</v>
      </c>
      <c r="C61" s="6" t="s">
        <v>30</v>
      </c>
      <c r="D61" s="6" t="s">
        <v>31</v>
      </c>
      <c r="E61" s="6" t="s">
        <v>17</v>
      </c>
      <c r="F61" s="6" t="s">
        <v>32</v>
      </c>
    </row>
    <row r="62" spans="2:7" ht="15.75" x14ac:dyDescent="0.25">
      <c r="B62" s="17">
        <v>-3.5</v>
      </c>
      <c r="C62" s="17">
        <f>_xlfn.NORM.DIST(B62,0,1,1)</f>
        <v>2.3262907903552504E-4</v>
      </c>
      <c r="D62" s="17">
        <f t="shared" ref="D62:D93" si="0">_xlfn.NORM.DIST(B62,d_prime,1,1)</f>
        <v>1.4264967497736826E-6</v>
      </c>
      <c r="E62" s="17">
        <f t="shared" ref="E62:E93" si="1">p_0*C62+p_1*(1-D62)</f>
        <v>0.39566244291846375</v>
      </c>
      <c r="F62" s="18">
        <f>p_1*((1-D62)*V_hit+D62*V_miss)+p_0*((1-C62)*V_FA+C62*V_CR)</f>
        <v>-1834.9800021584135</v>
      </c>
      <c r="G62" s="22" t="s">
        <v>63</v>
      </c>
    </row>
    <row r="63" spans="2:7" ht="15.75" x14ac:dyDescent="0.25">
      <c r="B63" s="17">
        <f>B62+B$60</f>
        <v>-3.4</v>
      </c>
      <c r="C63" s="17">
        <f t="shared" ref="C63:C126" si="2">_xlfn.NORM.DIST(B63,0,1,1)</f>
        <v>3.369292656768808E-4</v>
      </c>
      <c r="D63" s="17">
        <f t="shared" si="0"/>
        <v>2.312362377624948E-6</v>
      </c>
      <c r="E63" s="17">
        <f t="shared" si="1"/>
        <v>0.39572513966652101</v>
      </c>
      <c r="F63" s="18">
        <f>p_1*((1-D63)*V_hit+D63*V_miss)+p_0*((1-C63)*V_FA+C63*V_CR)</f>
        <v>-1834.6034712903809</v>
      </c>
    </row>
    <row r="64" spans="2:7" ht="15.75" x14ac:dyDescent="0.25">
      <c r="B64" s="17">
        <f t="shared" ref="B64:B122" si="3">B63+B$60</f>
        <v>-3.3</v>
      </c>
      <c r="C64" s="17">
        <f t="shared" si="2"/>
        <v>4.8342414238377744E-4</v>
      </c>
      <c r="D64" s="17">
        <f t="shared" si="0"/>
        <v>3.7124608778513205E-6</v>
      </c>
      <c r="E64" s="17">
        <f t="shared" si="1"/>
        <v>0.3958131387694519</v>
      </c>
      <c r="F64" s="18">
        <f>p_1*((1-D64)*V_hit+D64*V_miss)+p_0*((1-C64)*V_FA+C64*V_CR)</f>
        <v>-1834.0749229024932</v>
      </c>
    </row>
    <row r="65" spans="2:6" ht="15.75" x14ac:dyDescent="0.25">
      <c r="B65" s="17">
        <f t="shared" si="3"/>
        <v>-3.1999999999999997</v>
      </c>
      <c r="C65" s="17">
        <f t="shared" si="2"/>
        <v>6.8713793791584817E-4</v>
      </c>
      <c r="D65" s="17">
        <f t="shared" si="0"/>
        <v>5.9032973685488253E-6</v>
      </c>
      <c r="E65" s="17">
        <f t="shared" si="1"/>
        <v>0.39593541267321375</v>
      </c>
      <c r="F65" s="18">
        <f>p_1*((1-D65)*V_hit+D65*V_miss)+p_0*((1-C65)*V_FA+C65*V_CR)</f>
        <v>-1833.3404129550415</v>
      </c>
    </row>
    <row r="66" spans="2:6" ht="15.75" x14ac:dyDescent="0.25">
      <c r="B66" s="17">
        <f t="shared" si="3"/>
        <v>-3.0999999999999996</v>
      </c>
      <c r="C66" s="17">
        <f t="shared" si="2"/>
        <v>9.676032132183561E-4</v>
      </c>
      <c r="D66" s="17">
        <f t="shared" si="0"/>
        <v>9.2973766242299712E-6</v>
      </c>
      <c r="E66" s="17">
        <f t="shared" si="1"/>
        <v>0.39610360521872834</v>
      </c>
      <c r="F66" s="18">
        <f>p_1*((1-D66)*V_hit+D66*V_miss)+p_0*((1-C66)*V_FA+C66*V_CR)</f>
        <v>-1832.3299152476218</v>
      </c>
    </row>
    <row r="67" spans="2:6" ht="15.75" x14ac:dyDescent="0.25">
      <c r="B67" s="17">
        <f t="shared" si="3"/>
        <v>-2.9999999999999996</v>
      </c>
      <c r="C67" s="17">
        <f t="shared" si="2"/>
        <v>1.3498980316300954E-3</v>
      </c>
      <c r="D67" s="17">
        <f t="shared" si="0"/>
        <v>1.4503262368514594E-5</v>
      </c>
      <c r="E67" s="17">
        <f t="shared" si="1"/>
        <v>0.39633263483325748</v>
      </c>
      <c r="F67" s="18">
        <f>p_1*((1-D67)*V_hit+D67*V_miss)+p_0*((1-C67)*V_FA+C67*V_CR)</f>
        <v>-1830.9536785160853</v>
      </c>
    </row>
    <row r="68" spans="2:6" ht="15.75" x14ac:dyDescent="0.25">
      <c r="B68" s="17">
        <f t="shared" si="3"/>
        <v>-2.8999999999999995</v>
      </c>
      <c r="C68" s="17">
        <f t="shared" si="2"/>
        <v>1.8658133003840378E-3</v>
      </c>
      <c r="D68" s="17">
        <f t="shared" si="0"/>
        <v>2.2408736575642879E-5</v>
      </c>
      <c r="E68" s="17">
        <f t="shared" si="1"/>
        <v>0.39664136727084026</v>
      </c>
      <c r="F68" s="18">
        <f>p_1*((1-D68)*V_hit+D68*V_miss)+p_0*((1-C68)*V_FA+C68*V_CR)</f>
        <v>-1829.0981570985514</v>
      </c>
    </row>
    <row r="69" spans="2:6" ht="15.75" x14ac:dyDescent="0.25">
      <c r="B69" s="17">
        <f t="shared" si="3"/>
        <v>-2.7999999999999994</v>
      </c>
      <c r="C69" s="17">
        <f t="shared" si="2"/>
        <v>2.5551303304279364E-3</v>
      </c>
      <c r="D69" s="17">
        <f t="shared" si="0"/>
        <v>3.4294357155222132E-5</v>
      </c>
      <c r="E69" s="17">
        <f t="shared" si="1"/>
        <v>0.3970533429539958</v>
      </c>
      <c r="F69" s="18">
        <f>p_1*((1-D69)*V_hit+D69*V_miss)+p_0*((1-C69)*V_FA+C69*V_CR)</f>
        <v>-1826.621601970583</v>
      </c>
    </row>
    <row r="70" spans="2:6" ht="15.75" x14ac:dyDescent="0.25">
      <c r="B70" s="17">
        <f t="shared" si="3"/>
        <v>-2.6999999999999993</v>
      </c>
      <c r="C70" s="17">
        <f t="shared" si="2"/>
        <v>3.4669738030406756E-3</v>
      </c>
      <c r="D70" s="17">
        <f t="shared" si="0"/>
        <v>5.1986337266617764E-5</v>
      </c>
      <c r="E70" s="17">
        <f t="shared" si="1"/>
        <v>0.39759753434456091</v>
      </c>
      <c r="F70" s="18">
        <f>p_1*((1-D70)*V_hit+D70*V_miss)+p_0*((1-C70)*V_FA+C70*V_CR)</f>
        <v>-1823.3494560529691</v>
      </c>
    </row>
    <row r="71" spans="2:6" ht="15.75" x14ac:dyDescent="0.25">
      <c r="B71" s="17">
        <f t="shared" si="3"/>
        <v>-2.5999999999999992</v>
      </c>
      <c r="C71" s="17">
        <f t="shared" si="2"/>
        <v>4.6611880237187606E-3</v>
      </c>
      <c r="D71" s="17">
        <f t="shared" si="0"/>
        <v>7.8059377089821316E-5</v>
      </c>
      <c r="E71" s="17">
        <f t="shared" si="1"/>
        <v>0.39830909763384664</v>
      </c>
      <c r="F71" s="18">
        <f>p_1*((1-D71)*V_hit+D71*V_miss)+p_0*((1-C71)*V_FA+C71*V_CR)</f>
        <v>-1819.0697638462798</v>
      </c>
    </row>
    <row r="72" spans="2:6" ht="15.75" x14ac:dyDescent="0.25">
      <c r="B72" s="17">
        <f t="shared" si="3"/>
        <v>-2.4999999999999991</v>
      </c>
      <c r="C72" s="17">
        <f t="shared" si="2"/>
        <v>6.2096653257761522E-3</v>
      </c>
      <c r="D72" s="17">
        <f t="shared" si="0"/>
        <v>1.16101744897553E-4</v>
      </c>
      <c r="E72" s="17">
        <f t="shared" si="1"/>
        <v>0.39923007088737539</v>
      </c>
      <c r="F72" s="18">
        <f>p_1*((1-D72)*V_hit+D72*V_miss)+p_0*((1-C72)*V_FA+C72*V_CR)</f>
        <v>-1813.5288777169449</v>
      </c>
    </row>
    <row r="73" spans="2:6" ht="15.75" x14ac:dyDescent="0.25">
      <c r="B73" s="17">
        <f t="shared" si="3"/>
        <v>-2.399999999999999</v>
      </c>
      <c r="C73" s="17">
        <f t="shared" si="2"/>
        <v>8.1975359245961502E-3</v>
      </c>
      <c r="D73" s="17">
        <f t="shared" si="0"/>
        <v>1.7105634607946052E-4</v>
      </c>
      <c r="E73" s="17">
        <f t="shared" si="1"/>
        <v>0.400409958384702</v>
      </c>
      <c r="F73" s="18">
        <f>p_1*((1-D73)*V_hit+D73*V_miss)+p_0*((1-C73)*V_FA+C73*V_CR)</f>
        <v>-1806.4278169578902</v>
      </c>
    </row>
    <row r="74" spans="2:6" ht="15.75" x14ac:dyDescent="0.25">
      <c r="B74" s="17">
        <f t="shared" si="3"/>
        <v>-2.2999999999999989</v>
      </c>
      <c r="C74" s="17">
        <f t="shared" si="2"/>
        <v>1.0724110021675828E-2</v>
      </c>
      <c r="D74" s="17">
        <f t="shared" si="0"/>
        <v>2.4965248834490363E-4</v>
      </c>
      <c r="E74" s="17">
        <f t="shared" si="1"/>
        <v>0.40190612932741387</v>
      </c>
      <c r="F74" s="18">
        <f>p_1*((1-D74)*V_hit+D74*V_miss)+p_0*((1-C74)*V_FA+C74*V_CR)</f>
        <v>-1797.419704767738</v>
      </c>
    </row>
    <row r="75" spans="2:6" ht="15.75" x14ac:dyDescent="0.25">
      <c r="B75" s="17">
        <f t="shared" si="3"/>
        <v>-2.1999999999999988</v>
      </c>
      <c r="C75" s="17">
        <f t="shared" si="2"/>
        <v>1.3903447513498641E-2</v>
      </c>
      <c r="D75" s="17">
        <f t="shared" si="0"/>
        <v>3.6094323353111113E-4</v>
      </c>
      <c r="E75" s="17">
        <f t="shared" si="1"/>
        <v>0.40378394968071818</v>
      </c>
      <c r="F75" s="18">
        <f>p_1*((1-D75)*V_hit+D75*V_miss)+p_0*((1-C75)*V_FA+C75*V_CR)</f>
        <v>-1786.1087646666076</v>
      </c>
    </row>
    <row r="76" spans="2:6" ht="15.75" x14ac:dyDescent="0.25">
      <c r="B76" s="17">
        <f t="shared" si="3"/>
        <v>-2.0999999999999988</v>
      </c>
      <c r="C76" s="17">
        <f t="shared" si="2"/>
        <v>1.7864420562816605E-2</v>
      </c>
      <c r="D76" s="17">
        <f t="shared" si="0"/>
        <v>5.1696224525509091E-4</v>
      </c>
      <c r="E76" s="17">
        <f t="shared" si="1"/>
        <v>0.40611656019843001</v>
      </c>
      <c r="F76" s="18">
        <f>p_1*((1-D76)*V_hit+D76*V_miss)+p_0*((1-C76)*V_FA+C76*V_CR)</f>
        <v>-1772.0513925482367</v>
      </c>
    </row>
    <row r="77" spans="2:6" ht="15.75" x14ac:dyDescent="0.25">
      <c r="B77" s="17">
        <f t="shared" si="3"/>
        <v>-1.9999999999999987</v>
      </c>
      <c r="C77" s="17">
        <f t="shared" si="2"/>
        <v>2.2750131948179264E-2</v>
      </c>
      <c r="D77" s="17">
        <f t="shared" si="0"/>
        <v>7.3351147731396023E-4</v>
      </c>
      <c r="E77" s="17">
        <f t="shared" si="1"/>
        <v>0.40898421327988715</v>
      </c>
      <c r="F77" s="18">
        <f>p_1*((1-D77)*V_hit+D77*V_miss)+p_0*((1-C77)*V_FA+C77*V_CR)</f>
        <v>-1754.7598239900976</v>
      </c>
    </row>
    <row r="78" spans="2:6" ht="15.75" x14ac:dyDescent="0.25">
      <c r="B78" s="17">
        <f t="shared" si="3"/>
        <v>-1.8999999999999986</v>
      </c>
      <c r="C78" s="17">
        <f t="shared" si="2"/>
        <v>2.8716559816001873E-2</v>
      </c>
      <c r="D78" s="17">
        <f t="shared" si="0"/>
        <v>1.0310864672463682E-3</v>
      </c>
      <c r="E78" s="17">
        <f t="shared" si="1"/>
        <v>0.4124730877785977</v>
      </c>
      <c r="F78" s="18">
        <f>p_1*((1-D78)*V_hit+D78*V_miss)+p_0*((1-C78)*V_FA+C78*V_CR)</f>
        <v>-1733.7088794271892</v>
      </c>
    </row>
    <row r="79" spans="2:6" ht="15.75" x14ac:dyDescent="0.25">
      <c r="B79" s="17">
        <f t="shared" si="3"/>
        <v>-1.7999999999999985</v>
      </c>
      <c r="C79" s="17">
        <f t="shared" si="2"/>
        <v>3.5930319112925921E-2</v>
      </c>
      <c r="D79" s="17">
        <f t="shared" si="0"/>
        <v>1.4359390019418727E-3</v>
      </c>
      <c r="E79" s="17">
        <f t="shared" si="1"/>
        <v>0.41667351553017973</v>
      </c>
      <c r="F79" s="18">
        <f>p_1*((1-D79)*V_hit+D79*V_miss)+p_0*((1-C79)*V_FA+C79*V_CR)</f>
        <v>-1708.3461846763632</v>
      </c>
    </row>
    <row r="80" spans="2:6" ht="15.75" x14ac:dyDescent="0.25">
      <c r="B80" s="17">
        <f t="shared" si="3"/>
        <v>-1.6999999999999984</v>
      </c>
      <c r="C80" s="17">
        <f t="shared" si="2"/>
        <v>4.4565462758543187E-2</v>
      </c>
      <c r="D80" s="17">
        <f t="shared" si="0"/>
        <v>1.9812671991337452E-3</v>
      </c>
      <c r="E80" s="17">
        <f t="shared" si="1"/>
        <v>0.42167757702901421</v>
      </c>
      <c r="F80" s="18">
        <f>p_1*((1-D80)*V_hit+D80*V_miss)+p_0*((1-C80)*V_FA+C80*V_CR)</f>
        <v>-1678.1061261725254</v>
      </c>
    </row>
    <row r="81" spans="2:6" ht="15.75" x14ac:dyDescent="0.25">
      <c r="B81" s="17">
        <f t="shared" si="3"/>
        <v>-1.5999999999999983</v>
      </c>
      <c r="C81" s="17">
        <f t="shared" si="2"/>
        <v>5.4799291699558182E-2</v>
      </c>
      <c r="D81" s="17">
        <f t="shared" si="0"/>
        <v>2.7085104566763863E-3</v>
      </c>
      <c r="E81" s="17">
        <f t="shared" si="1"/>
        <v>0.42757605651836089</v>
      </c>
      <c r="F81" s="18">
        <f>p_1*((1-D81)*V_hit+D81*V_miss)+p_0*((1-C81)*V_FA+C81*V_CR)</f>
        <v>-1642.4276082465217</v>
      </c>
    </row>
    <row r="82" spans="2:6" ht="15.75" x14ac:dyDescent="0.25">
      <c r="B82" s="17">
        <f t="shared" si="3"/>
        <v>-1.4999999999999982</v>
      </c>
      <c r="C82" s="17">
        <f t="shared" si="2"/>
        <v>6.6807201268858279E-2</v>
      </c>
      <c r="D82" s="17">
        <f t="shared" si="0"/>
        <v>3.6687113625509396E-3</v>
      </c>
      <c r="E82" s="17">
        <f t="shared" si="1"/>
        <v>0.43445478806389787</v>
      </c>
      <c r="F82" s="18">
        <f>p_1*((1-D82)*V_hit+D82*V_miss)+p_0*((1-C82)*V_FA+C82*V_CR)</f>
        <v>-1600.7754380179915</v>
      </c>
    </row>
    <row r="83" spans="2:6" ht="15.75" x14ac:dyDescent="0.25">
      <c r="B83" s="17">
        <f t="shared" si="3"/>
        <v>-1.3999999999999981</v>
      </c>
      <c r="C83" s="17">
        <f t="shared" si="2"/>
        <v>8.0756659233771302E-2</v>
      </c>
      <c r="D83" s="17">
        <f t="shared" si="0"/>
        <v>4.9238889587445746E-3</v>
      </c>
      <c r="E83" s="17">
        <f t="shared" si="1"/>
        <v>0.44239047226210454</v>
      </c>
      <c r="F83" s="18">
        <f>p_1*((1-D83)*V_hit+D83*V_miss)+p_0*((1-C83)*V_FA+C83*V_CR)</f>
        <v>-1552.6648819884656</v>
      </c>
    </row>
    <row r="84" spans="2:6" ht="15.75" x14ac:dyDescent="0.25">
      <c r="B84" s="17">
        <f t="shared" si="3"/>
        <v>-1.299999999999998</v>
      </c>
      <c r="C84" s="17">
        <f t="shared" si="2"/>
        <v>9.6800484585610636E-2</v>
      </c>
      <c r="D84" s="17">
        <f t="shared" si="0"/>
        <v>6.5483485288749688E-3</v>
      </c>
      <c r="E84" s="17">
        <f t="shared" si="1"/>
        <v>0.45144609536868724</v>
      </c>
      <c r="F84" s="18">
        <f>p_1*((1-D84)*V_hit+D84*V_miss)+p_0*((1-C84)*V_FA+C84*V_CR)</f>
        <v>-1497.6886332204861</v>
      </c>
    </row>
    <row r="85" spans="2:6" ht="15.75" x14ac:dyDescent="0.25">
      <c r="B85" s="17">
        <f t="shared" si="3"/>
        <v>-1.199999999999998</v>
      </c>
      <c r="C85" s="17">
        <f t="shared" si="2"/>
        <v>0.11506967022170861</v>
      </c>
      <c r="D85" s="17">
        <f t="shared" si="0"/>
        <v>8.6298335822835737E-3</v>
      </c>
      <c r="E85" s="17">
        <f t="shared" si="1"/>
        <v>0.46166613513505494</v>
      </c>
      <c r="F85" s="18">
        <f>p_1*((1-D85)*V_hit+D85*V_miss)+p_0*((1-C85)*V_FA+C85*V_CR)</f>
        <v>-1435.5451206832442</v>
      </c>
    </row>
    <row r="86" spans="2:6" ht="15.75" x14ac:dyDescent="0.25">
      <c r="B86" s="17">
        <f t="shared" si="3"/>
        <v>-1.0999999999999979</v>
      </c>
      <c r="C86" s="17">
        <f t="shared" si="2"/>
        <v>0.13566606094638309</v>
      </c>
      <c r="D86" s="17">
        <f t="shared" si="0"/>
        <v>1.1270407618947029E-2</v>
      </c>
      <c r="E86" s="17">
        <f t="shared" si="1"/>
        <v>0.47307178606606592</v>
      </c>
      <c r="F86" s="18">
        <f>p_1*((1-D86)*V_hit+D86*V_miss)+p_0*((1-C86)*V_FA+C86*V_CR)</f>
        <v>-1366.0668089483486</v>
      </c>
    </row>
    <row r="87" spans="2:6" ht="15.75" x14ac:dyDescent="0.25">
      <c r="B87" s="17">
        <f t="shared" si="3"/>
        <v>-0.99999999999999789</v>
      </c>
      <c r="C87" s="17">
        <f t="shared" si="2"/>
        <v>0.15865525393145755</v>
      </c>
      <c r="D87" s="17">
        <f t="shared" si="0"/>
        <v>1.458693864280499E-2</v>
      </c>
      <c r="E87" s="17">
        <f t="shared" si="1"/>
        <v>0.485656476271488</v>
      </c>
      <c r="F87" s="18">
        <f>p_1*((1-D87)*V_hit+D87*V_miss)+p_0*((1-C87)*V_FA+C87*V_CR)</f>
        <v>-1289.2469054451865</v>
      </c>
    </row>
    <row r="88" spans="2:6" ht="15.75" x14ac:dyDescent="0.25">
      <c r="B88" s="17">
        <f t="shared" si="3"/>
        <v>-0.89999999999999791</v>
      </c>
      <c r="C88" s="17">
        <f t="shared" si="2"/>
        <v>0.18406012534676006</v>
      </c>
      <c r="D88" s="17">
        <f t="shared" si="0"/>
        <v>1.8711050572715302E-2</v>
      </c>
      <c r="E88" s="17">
        <f t="shared" si="1"/>
        <v>0.49938197367711679</v>
      </c>
      <c r="F88" s="18">
        <f>p_1*((1-D88)*V_hit+D88*V_miss)+p_0*((1-C88)*V_FA+C88*V_CR)</f>
        <v>-1205.2627424122697</v>
      </c>
    </row>
    <row r="89" spans="2:6" ht="15.75" x14ac:dyDescent="0.25">
      <c r="B89" s="17">
        <f t="shared" si="3"/>
        <v>-0.79999999999999793</v>
      </c>
      <c r="C89" s="17">
        <f t="shared" si="2"/>
        <v>0.2118553985833973</v>
      </c>
      <c r="D89" s="17">
        <f t="shared" si="0"/>
        <v>2.3788405087402664E-2</v>
      </c>
      <c r="E89" s="17">
        <f t="shared" si="1"/>
        <v>0.51417538668375251</v>
      </c>
      <c r="F89" s="18">
        <f>p_1*((1-D89)*V_hit+D89*V_miss)+p_0*((1-C89)*V_FA+C89*V_CR)</f>
        <v>-1114.4940569897803</v>
      </c>
    </row>
    <row r="90" spans="2:6" ht="15.75" x14ac:dyDescent="0.25">
      <c r="B90" s="17">
        <f t="shared" si="3"/>
        <v>-0.69999999999999796</v>
      </c>
      <c r="C90" s="17">
        <f t="shared" si="2"/>
        <v>0.24196365222307364</v>
      </c>
      <c r="D90" s="17">
        <f t="shared" si="0"/>
        <v>2.9977187275550113E-2</v>
      </c>
      <c r="E90" s="17">
        <f t="shared" si="1"/>
        <v>0.52992735003331948</v>
      </c>
      <c r="F90" s="18">
        <f>p_1*((1-D90)*V_hit+D90*V_miss)+p_0*((1-C90)*V_FA+C90*V_CR)</f>
        <v>-1017.5344749821418</v>
      </c>
    </row>
    <row r="91" spans="2:6" ht="15.75" x14ac:dyDescent="0.25">
      <c r="B91" s="17">
        <f t="shared" si="3"/>
        <v>-0.59999999999999798</v>
      </c>
      <c r="C91" s="17">
        <f t="shared" si="2"/>
        <v>0.27425311775007422</v>
      </c>
      <c r="D91" s="17">
        <f t="shared" si="0"/>
        <v>3.7445690529338403E-2</v>
      </c>
      <c r="E91" s="17">
        <f t="shared" si="1"/>
        <v>0.54649164880373935</v>
      </c>
      <c r="F91" s="18">
        <f>p_1*((1-D91)*V_hit+D91*V_miss)+p_0*((1-C91)*V_FA+C91*V_CR)</f>
        <v>-915.19472211745233</v>
      </c>
    </row>
    <row r="92" spans="2:6" ht="15.75" x14ac:dyDescent="0.25">
      <c r="B92" s="17">
        <f t="shared" si="3"/>
        <v>-0.499999999999998</v>
      </c>
      <c r="C92" s="17">
        <f t="shared" si="2"/>
        <v>0.30853753872598755</v>
      </c>
      <c r="D92" s="17">
        <f t="shared" si="0"/>
        <v>4.6368931434053386E-2</v>
      </c>
      <c r="E92" s="17">
        <f t="shared" si="1"/>
        <v>0.56368647217015044</v>
      </c>
      <c r="F92" s="18">
        <f>p_1*((1-D92)*V_hit+D92*V_miss)+p_0*((1-C92)*V_FA+C92*V_CR)</f>
        <v>-808.49644036712107</v>
      </c>
    </row>
    <row r="93" spans="2:6" ht="15.75" x14ac:dyDescent="0.25">
      <c r="B93" s="17">
        <f t="shared" si="3"/>
        <v>-0.39999999999999802</v>
      </c>
      <c r="C93" s="17">
        <f t="shared" si="2"/>
        <v>0.34457825838967654</v>
      </c>
      <c r="D93" s="17">
        <f t="shared" si="0"/>
        <v>5.6924273915682423E-2</v>
      </c>
      <c r="E93" s="17">
        <f t="shared" si="1"/>
        <v>0.58129740605994495</v>
      </c>
      <c r="F93" s="18">
        <f>p_1*((1-D93)*V_hit+D93*V_miss)+p_0*((1-C93)*V_FA+C93*V_CR)</f>
        <v>-698.6559627632314</v>
      </c>
    </row>
    <row r="94" spans="2:6" ht="15.75" x14ac:dyDescent="0.25">
      <c r="B94" s="17">
        <f t="shared" si="3"/>
        <v>-0.29999999999999805</v>
      </c>
      <c r="C94" s="17">
        <f t="shared" si="2"/>
        <v>0.3820885778110481</v>
      </c>
      <c r="D94" s="17">
        <f t="shared" ref="D94:D125" si="4">_xlfn.NORM.DIST(B94,d_prime,1,1)</f>
        <v>6.9286102254917964E-2</v>
      </c>
      <c r="E94" s="17">
        <f t="shared" ref="E94:E125" si="5">p_0*C94+p_1*(1-D94)</f>
        <v>0.59908217450137491</v>
      </c>
      <c r="F94" s="18">
        <f>p_1*((1-D94)*V_hit+D94*V_miss)+p_0*((1-C94)*V_FA+C94*V_CR)</f>
        <v>-587.0579722491334</v>
      </c>
    </row>
    <row r="95" spans="2:6" ht="15.75" x14ac:dyDescent="0.25">
      <c r="B95" s="17">
        <f t="shared" si="3"/>
        <v>-0.19999999999999804</v>
      </c>
      <c r="C95" s="17">
        <f t="shared" si="2"/>
        <v>0.42074029056089773</v>
      </c>
      <c r="D95" s="17">
        <f t="shared" si="4"/>
        <v>8.3619651960389244E-2</v>
      </c>
      <c r="E95" s="17">
        <f t="shared" si="5"/>
        <v>0.61677702971292603</v>
      </c>
      <c r="F95" s="18">
        <f>p_1*((1-D95)*V_hit+D95*V_miss)+p_0*((1-C95)*V_FA+C95*V_CR)</f>
        <v>-475.2196011709467</v>
      </c>
    </row>
    <row r="96" spans="2:6" ht="15.75" x14ac:dyDescent="0.25">
      <c r="B96" s="17">
        <f t="shared" si="3"/>
        <v>-9.9999999999998035E-2</v>
      </c>
      <c r="C96" s="17">
        <f t="shared" si="2"/>
        <v>0.46017216272297179</v>
      </c>
      <c r="D96" s="17">
        <f t="shared" si="4"/>
        <v>0.10007418168226713</v>
      </c>
      <c r="E96" s="17">
        <f t="shared" si="5"/>
        <v>0.63410457874179516</v>
      </c>
      <c r="F96" s="18">
        <f>p_1*((1-D96)*V_hit+D96*V_miss)+p_0*((1-C96)*V_FA+C96*V_CR)</f>
        <v>-364.74617210773488</v>
      </c>
    </row>
    <row r="97" spans="2:6" ht="15.75" x14ac:dyDescent="0.25">
      <c r="B97" s="17">
        <f t="shared" si="3"/>
        <v>1.9706458687096529E-15</v>
      </c>
      <c r="C97" s="17">
        <f t="shared" si="2"/>
        <v>0.50000000000000078</v>
      </c>
      <c r="D97" s="17">
        <f t="shared" si="4"/>
        <v>0.11877574284870722</v>
      </c>
      <c r="E97" s="17">
        <f t="shared" si="5"/>
        <v>0.65078272857476549</v>
      </c>
      <c r="F97" s="18">
        <f>p_1*((1-D97)*V_hit+D97*V_miss)+p_0*((1-C97)*V_FA+C97*V_CR)</f>
        <v>-257.28038697691795</v>
      </c>
    </row>
    <row r="98" spans="2:6" ht="15.75" x14ac:dyDescent="0.25">
      <c r="B98" s="17">
        <f t="shared" si="3"/>
        <v>0.10000000000000198</v>
      </c>
      <c r="C98" s="17">
        <f t="shared" si="2"/>
        <v>0.53982783727702977</v>
      </c>
      <c r="D98" s="17">
        <f t="shared" si="4"/>
        <v>0.13981987013291275</v>
      </c>
      <c r="E98" s="17">
        <f t="shared" si="5"/>
        <v>0.66653434106264953</v>
      </c>
      <c r="F98" s="18">
        <f>p_1*((1-D98)*V_hit+D98*V_miss)+p_0*((1-C98)*V_FA+C98*V_CR)</f>
        <v>-154.44728857153314</v>
      </c>
    </row>
    <row r="99" spans="2:6" ht="15.75" x14ac:dyDescent="0.25">
      <c r="B99" s="17">
        <f t="shared" si="3"/>
        <v>0.20000000000000198</v>
      </c>
      <c r="C99" s="17">
        <f t="shared" si="2"/>
        <v>0.57925970943910388</v>
      </c>
      <c r="D99" s="17">
        <f t="shared" si="4"/>
        <v>0.1632645684476817</v>
      </c>
      <c r="E99" s="17">
        <f t="shared" si="5"/>
        <v>0.68109712191671856</v>
      </c>
      <c r="F99" s="18">
        <f>p_1*((1-D99)*V_hit+D99*V_miss)+p_0*((1-C99)*V_FA+C99*V_CR)</f>
        <v>-57.797700382322091</v>
      </c>
    </row>
    <row r="100" spans="2:6" ht="15.75" x14ac:dyDescent="0.25">
      <c r="B100" s="17">
        <f t="shared" si="3"/>
        <v>0.30000000000000199</v>
      </c>
      <c r="C100" s="17">
        <f t="shared" si="2"/>
        <v>0.61791142218895345</v>
      </c>
      <c r="D100" s="17">
        <f t="shared" si="4"/>
        <v>0.18912400444200456</v>
      </c>
      <c r="E100" s="17">
        <f t="shared" si="5"/>
        <v>0.69423323105879842</v>
      </c>
      <c r="F100" s="18">
        <f>p_1*((1-D100)*V_hit+D100*V_miss)+p_0*((1-C100)*V_FA+C100*V_CR)</f>
        <v>31.246940348508701</v>
      </c>
    </row>
    <row r="101" spans="2:6" ht="15.75" x14ac:dyDescent="0.25">
      <c r="B101" s="17">
        <f t="shared" si="3"/>
        <v>0.40000000000000202</v>
      </c>
      <c r="C101" s="17">
        <f t="shared" si="2"/>
        <v>0.65542174161032496</v>
      </c>
      <c r="D101" s="17">
        <f t="shared" si="4"/>
        <v>0.21736331697372116</v>
      </c>
      <c r="E101" s="17">
        <f t="shared" si="5"/>
        <v>0.70573809903603801</v>
      </c>
      <c r="F101" s="18">
        <f>p_1*((1-D101)*V_hit+D101*V_miss)+p_0*((1-C101)*V_FA+C101*V_CR)</f>
        <v>111.44542854165525</v>
      </c>
    </row>
    <row r="102" spans="2:6" ht="15.75" x14ac:dyDescent="0.25">
      <c r="B102" s="17">
        <f t="shared" si="3"/>
        <v>0.500000000000002</v>
      </c>
      <c r="C102" s="17">
        <f t="shared" si="2"/>
        <v>0.6914624612740139</v>
      </c>
      <c r="D102" s="17">
        <f t="shared" si="4"/>
        <v>0.24789493800368206</v>
      </c>
      <c r="E102" s="17">
        <f t="shared" si="5"/>
        <v>0.71544796752985051</v>
      </c>
      <c r="F102" s="18">
        <f>p_1*((1-D102)*V_hit+D102*V_miss)+p_0*((1-C102)*V_FA+C102*V_CR)</f>
        <v>181.78057916563432</v>
      </c>
    </row>
    <row r="103" spans="2:6" ht="15.75" x14ac:dyDescent="0.25">
      <c r="B103" s="17">
        <f t="shared" si="3"/>
        <v>0.60000000000000198</v>
      </c>
      <c r="C103" s="17">
        <f t="shared" si="2"/>
        <v>0.72574688224992712</v>
      </c>
      <c r="D103" s="17">
        <f t="shared" si="4"/>
        <v>0.28057676137144782</v>
      </c>
      <c r="E103" s="17">
        <f t="shared" si="5"/>
        <v>0.72324573962356231</v>
      </c>
      <c r="F103" s="18">
        <f>p_1*((1-D103)*V_hit+D103*V_miss)+p_0*((1-C103)*V_FA+C103*V_CR)</f>
        <v>241.49360455246944</v>
      </c>
    </row>
    <row r="104" spans="2:6" ht="15.75" x14ac:dyDescent="0.25">
      <c r="B104" s="17">
        <f t="shared" si="3"/>
        <v>0.70000000000000195</v>
      </c>
      <c r="C104" s="17">
        <f t="shared" si="2"/>
        <v>0.75803634777692763</v>
      </c>
      <c r="D104" s="17">
        <f t="shared" si="4"/>
        <v>0.31521241327295019</v>
      </c>
      <c r="E104" s="17">
        <f t="shared" si="5"/>
        <v>0.72906482288406549</v>
      </c>
      <c r="F104" s="18">
        <f>p_1*((1-D104)*V_hit+D104*V_miss)+p_0*((1-C104)*V_FA+C104*V_CR)</f>
        <v>290.1072798675749</v>
      </c>
    </row>
    <row r="105" spans="2:6" ht="15.75" x14ac:dyDescent="0.25">
      <c r="B105" s="17">
        <f t="shared" si="3"/>
        <v>0.80000000000000193</v>
      </c>
      <c r="C105" s="17">
        <f t="shared" si="2"/>
        <v>0.78814460141660381</v>
      </c>
      <c r="D105" s="17">
        <f t="shared" si="4"/>
        <v>0.35155376914537034</v>
      </c>
      <c r="E105" s="17">
        <f t="shared" si="5"/>
        <v>0.73289076828388267</v>
      </c>
      <c r="F105" s="18">
        <f>p_1*((1-D105)*V_hit+D105*V_miss)+p_0*((1-C105)*V_FA+C105*V_CR)</f>
        <v>327.43677212646497</v>
      </c>
    </row>
    <row r="106" spans="2:6" ht="15.75" x14ac:dyDescent="0.25">
      <c r="B106" s="17">
        <f t="shared" si="3"/>
        <v>0.90000000000000191</v>
      </c>
      <c r="C106" s="17">
        <f t="shared" si="2"/>
        <v>0.81593987465324103</v>
      </c>
      <c r="D106" s="17">
        <f t="shared" si="4"/>
        <v>0.38930573396205487</v>
      </c>
      <c r="E106" s="17">
        <f t="shared" si="5"/>
        <v>0.73476064139495223</v>
      </c>
      <c r="F106" s="18">
        <f>p_1*((1-D106)*V_hit+D106*V_miss)+p_0*((1-C106)*V_FA+C106*V_CR)</f>
        <v>353.5877580711238</v>
      </c>
    </row>
    <row r="107" spans="2:6" ht="15.75" x14ac:dyDescent="0.25">
      <c r="B107" s="17">
        <f t="shared" si="3"/>
        <v>1.000000000000002</v>
      </c>
      <c r="C107" s="17">
        <f t="shared" si="2"/>
        <v>0.84134474606854348</v>
      </c>
      <c r="D107" s="17">
        <f t="shared" si="4"/>
        <v>0.42813316576333182</v>
      </c>
      <c r="E107" s="17">
        <f t="shared" si="5"/>
        <v>0.73476019885145849</v>
      </c>
      <c r="F107" s="18">
        <f>p_1*((1-D107)*V_hit+D107*V_miss)+p_0*((1-C107)*V_FA+C107*V_CR)</f>
        <v>368.94222135842688</v>
      </c>
    </row>
    <row r="108" spans="2:6" ht="15.75" x14ac:dyDescent="0.25">
      <c r="B108" s="17">
        <f t="shared" si="3"/>
        <v>1.1000000000000021</v>
      </c>
      <c r="C108" s="17">
        <f t="shared" si="2"/>
        <v>0.86433393905361777</v>
      </c>
      <c r="D108" s="17">
        <f t="shared" si="4"/>
        <v>0.46766968616443144</v>
      </c>
      <c r="E108" s="17">
        <f t="shared" si="5"/>
        <v>0.73301907236289676</v>
      </c>
      <c r="F108" s="18">
        <f>p_1*((1-D108)*V_hit+D108*V_miss)+p_0*((1-C108)*V_FA+C108*V_CR)</f>
        <v>374.13304139167099</v>
      </c>
    </row>
    <row r="109" spans="2:6" ht="15.75" x14ac:dyDescent="0.25">
      <c r="B109" s="17">
        <f t="shared" si="3"/>
        <v>1.2000000000000022</v>
      </c>
      <c r="C109" s="17">
        <f t="shared" si="2"/>
        <v>0.88493032977829222</v>
      </c>
      <c r="D109" s="17">
        <f t="shared" si="4"/>
        <v>0.50752799762837975</v>
      </c>
      <c r="E109" s="17">
        <f t="shared" si="5"/>
        <v>0.7297042749084891</v>
      </c>
      <c r="F109" s="18">
        <f>p_1*((1-D109)*V_hit+D109*V_miss)+p_0*((1-C109)*V_FA+C109*V_CR)</f>
        <v>370.00911119947307</v>
      </c>
    </row>
    <row r="110" spans="2:6" ht="15.75" x14ac:dyDescent="0.25">
      <c r="B110" s="17">
        <f t="shared" si="3"/>
        <v>1.3000000000000023</v>
      </c>
      <c r="C110" s="17">
        <f t="shared" si="2"/>
        <v>0.90319951541439003</v>
      </c>
      <c r="D110" s="17">
        <f t="shared" si="4"/>
        <v>0.54731122589383219</v>
      </c>
      <c r="E110" s="17">
        <f t="shared" si="5"/>
        <v>0.72501243116561553</v>
      </c>
      <c r="F110" s="18">
        <f>p_1*((1-D110)*V_hit+D110*V_miss)+p_0*((1-C110)*V_FA+C110*V_CR)</f>
        <v>357.5932061905076</v>
      </c>
    </row>
    <row r="111" spans="2:6" ht="15.75" x14ac:dyDescent="0.25">
      <c r="B111" s="17">
        <f t="shared" si="3"/>
        <v>1.4000000000000024</v>
      </c>
      <c r="C111" s="17">
        <f t="shared" si="2"/>
        <v>0.91924334076622927</v>
      </c>
      <c r="D111" s="17">
        <f t="shared" si="4"/>
        <v>0.58662473584767716</v>
      </c>
      <c r="E111" s="17">
        <f t="shared" si="5"/>
        <v>0.71916119106072895</v>
      </c>
      <c r="F111" s="18">
        <f>p_1*((1-D111)*V_hit+D111*V_miss)+p_0*((1-C111)*V_FA+C111*V_CR)</f>
        <v>338.03513890114164</v>
      </c>
    </row>
    <row r="112" spans="2:6" ht="15.75" x14ac:dyDescent="0.25">
      <c r="B112" s="17">
        <f t="shared" si="3"/>
        <v>1.5000000000000024</v>
      </c>
      <c r="C112" s="17">
        <f t="shared" si="2"/>
        <v>0.93319279873114225</v>
      </c>
      <c r="D112" s="17">
        <f t="shared" si="4"/>
        <v>0.62508783647247301</v>
      </c>
      <c r="E112" s="17">
        <f t="shared" si="5"/>
        <v>0.71238030868792124</v>
      </c>
      <c r="F112" s="18">
        <f>p_1*((1-D112)*V_hit+D112*V_miss)+p_0*((1-C112)*V_FA+C112*V_CR)</f>
        <v>312.56286207559543</v>
      </c>
    </row>
    <row r="113" spans="2:6" ht="15.75" x14ac:dyDescent="0.25">
      <c r="B113" s="17">
        <f t="shared" si="3"/>
        <v>1.6000000000000025</v>
      </c>
      <c r="C113" s="17">
        <f t="shared" si="2"/>
        <v>0.94520070830044234</v>
      </c>
      <c r="D113" s="17">
        <f t="shared" si="4"/>
        <v>0.66234479816650493</v>
      </c>
      <c r="E113" s="17">
        <f t="shared" si="5"/>
        <v>0.70490285872769443</v>
      </c>
      <c r="F113" s="18">
        <f>p_1*((1-D113)*V_hit+D113*V_miss)+p_0*((1-C113)*V_FA+C113*V_CR)</f>
        <v>282.43412477530717</v>
      </c>
    </row>
    <row r="114" spans="2:6" ht="15.75" x14ac:dyDescent="0.25">
      <c r="B114" s="17">
        <f t="shared" si="3"/>
        <v>1.7000000000000026</v>
      </c>
      <c r="C114" s="17">
        <f t="shared" si="2"/>
        <v>0.95543453724145722</v>
      </c>
      <c r="D114" s="17">
        <f t="shared" si="4"/>
        <v>0.69807465305025629</v>
      </c>
      <c r="E114" s="17">
        <f t="shared" si="5"/>
        <v>0.69695702167831675</v>
      </c>
      <c r="F114" s="18">
        <f>p_1*((1-D114)*V_hit+D114*V_miss)+p_0*((1-C114)*V_FA+C114*V_CR)</f>
        <v>248.89106000768871</v>
      </c>
    </row>
    <row r="115" spans="2:6" ht="15.75" x14ac:dyDescent="0.25">
      <c r="B115" s="17">
        <f t="shared" si="3"/>
        <v>1.8000000000000027</v>
      </c>
      <c r="C115" s="17">
        <f t="shared" si="2"/>
        <v>0.96406968088707445</v>
      </c>
      <c r="D115" s="17">
        <f t="shared" si="4"/>
        <v>0.7319993316650798</v>
      </c>
      <c r="E115" s="17">
        <f t="shared" si="5"/>
        <v>0.68875880278808799</v>
      </c>
      <c r="F115" s="18">
        <f>p_1*((1-D115)*V_hit+D115*V_miss)+p_0*((1-C115)*V_FA+C115*V_CR)</f>
        <v>213.11971656620921</v>
      </c>
    </row>
    <row r="116" spans="2:6" ht="15.75" x14ac:dyDescent="0.25">
      <c r="B116" s="17">
        <f t="shared" si="3"/>
        <v>1.9000000000000028</v>
      </c>
      <c r="C116" s="17">
        <f t="shared" si="2"/>
        <v>0.97128344018399837</v>
      </c>
      <c r="D116" s="17">
        <f t="shared" si="4"/>
        <v>0.76388980052067079</v>
      </c>
      <c r="E116" s="17">
        <f t="shared" si="5"/>
        <v>0.6805059643828979</v>
      </c>
      <c r="F116" s="18">
        <f>p_1*((1-D116)*V_hit+D116*V_miss)+p_0*((1-C116)*V_FA+C116*V_CR)</f>
        <v>176.21608053317499</v>
      </c>
    </row>
    <row r="117" spans="2:6" ht="15.75" x14ac:dyDescent="0.25">
      <c r="B117" s="17">
        <f t="shared" si="3"/>
        <v>2.0000000000000027</v>
      </c>
      <c r="C117" s="17">
        <f t="shared" si="2"/>
        <v>0.9772498680518209</v>
      </c>
      <c r="D117" s="17">
        <f t="shared" si="4"/>
        <v>0.79356999476190215</v>
      </c>
      <c r="E117" s="17">
        <f t="shared" si="5"/>
        <v>0.67237335514788554</v>
      </c>
      <c r="F117" s="18">
        <f>p_1*((1-D117)*V_hit+D117*V_miss)+p_0*((1-C117)*V_FA+C117*V_CR)</f>
        <v>139.15960642746933</v>
      </c>
    </row>
    <row r="118" spans="2:6" ht="15.75" x14ac:dyDescent="0.25">
      <c r="B118" s="17">
        <f t="shared" si="3"/>
        <v>2.1000000000000028</v>
      </c>
      <c r="C118" s="17">
        <f t="shared" si="2"/>
        <v>0.98213557943718355</v>
      </c>
      <c r="D118" s="17">
        <f t="shared" si="4"/>
        <v>0.82091847801720819</v>
      </c>
      <c r="E118" s="17">
        <f t="shared" si="5"/>
        <v>0.66450972089178983</v>
      </c>
      <c r="F118" s="18">
        <f>p_1*((1-D118)*V_hit+D118*V_miss)+p_0*((1-C118)*V_FA+C118*V_CR)</f>
        <v>102.79473829784354</v>
      </c>
    </row>
    <row r="119" spans="2:6" ht="15.75" x14ac:dyDescent="0.25">
      <c r="B119" s="17">
        <f t="shared" si="3"/>
        <v>2.2000000000000028</v>
      </c>
      <c r="C119" s="17">
        <f t="shared" si="2"/>
        <v>0.98609655248650152</v>
      </c>
      <c r="D119" s="17">
        <f t="shared" si="4"/>
        <v>0.84586789627451553</v>
      </c>
      <c r="E119" s="17">
        <f t="shared" si="5"/>
        <v>0.6570359869317709</v>
      </c>
      <c r="F119" s="18">
        <f>p_1*((1-D119)*V_hit+D119*V_miss)+p_0*((1-C119)*V_FA+C119*V_CR)</f>
        <v>67.820388027560625</v>
      </c>
    </row>
    <row r="120" spans="2:6" ht="15.75" x14ac:dyDescent="0.25">
      <c r="B120" s="17">
        <f t="shared" si="3"/>
        <v>2.3000000000000029</v>
      </c>
      <c r="C120" s="17">
        <f t="shared" si="2"/>
        <v>0.98927588997832427</v>
      </c>
      <c r="D120" s="17">
        <f t="shared" si="4"/>
        <v>0.86840241428272502</v>
      </c>
      <c r="E120" s="17">
        <f t="shared" si="5"/>
        <v>0.65004491888999882</v>
      </c>
      <c r="F120" s="18">
        <f>p_1*((1-D120)*V_hit+D120*V_miss)+p_0*((1-C120)*V_FA+C120*V_CR)</f>
        <v>34.78688615330941</v>
      </c>
    </row>
    <row r="121" spans="2:6" ht="15.75" x14ac:dyDescent="0.25">
      <c r="B121" s="17">
        <f t="shared" si="3"/>
        <v>2.400000000000003</v>
      </c>
      <c r="C121" s="17">
        <f t="shared" si="2"/>
        <v>0.99180246407540396</v>
      </c>
      <c r="D121" s="17">
        <f t="shared" si="4"/>
        <v>0.88855342314740271</v>
      </c>
      <c r="E121" s="17">
        <f t="shared" si="5"/>
        <v>0.64360200121862221</v>
      </c>
      <c r="F121" s="18">
        <f>p_1*((1-D121)*V_hit+D121*V_miss)+p_0*((1-C121)*V_FA+C121*V_CR)</f>
        <v>4.0995552730195186</v>
      </c>
    </row>
    <row r="122" spans="2:6" ht="15.75" x14ac:dyDescent="0.25">
      <c r="B122" s="17">
        <f t="shared" si="3"/>
        <v>2.5000000000000031</v>
      </c>
      <c r="C122" s="17">
        <f t="shared" si="2"/>
        <v>0.99379033467422395</v>
      </c>
      <c r="D122" s="17">
        <f t="shared" si="4"/>
        <v>0.90639388057293258</v>
      </c>
      <c r="E122" s="17">
        <f t="shared" si="5"/>
        <v>0.6377473241660202</v>
      </c>
      <c r="F122" s="18">
        <f>p_1*((1-D122)*V_hit+D122*V_miss)+p_0*((1-C122)*V_FA+C122*V_CR)</f>
        <v>-23.972206717569293</v>
      </c>
    </row>
    <row r="123" spans="2:6" ht="15.75" x14ac:dyDescent="0.25">
      <c r="B123" s="17">
        <f t="shared" ref="B123:B131" si="6">B122+B$60</f>
        <v>2.6000000000000032</v>
      </c>
      <c r="C123" s="17">
        <f t="shared" si="2"/>
        <v>0.99533881197628127</v>
      </c>
      <c r="D123" s="17">
        <f t="shared" si="4"/>
        <v>0.92203168750454356</v>
      </c>
      <c r="E123" s="17">
        <f t="shared" si="5"/>
        <v>0.63249824128610421</v>
      </c>
      <c r="F123" s="18">
        <f>p_1*((1-D123)*V_hit+D123*V_miss)+p_0*((1-C123)*V_FA+C123*V_CR)</f>
        <v>-49.281601255457758</v>
      </c>
    </row>
    <row r="124" spans="2:6" ht="15.75" x14ac:dyDescent="0.25">
      <c r="B124" s="17">
        <f t="shared" si="6"/>
        <v>2.7000000000000033</v>
      </c>
      <c r="C124" s="17">
        <f t="shared" si="2"/>
        <v>0.99653302619695938</v>
      </c>
      <c r="D124" s="17">
        <f t="shared" si="4"/>
        <v>0.93560251650328741</v>
      </c>
      <c r="E124" s="17">
        <f t="shared" si="5"/>
        <v>0.62785255035283183</v>
      </c>
      <c r="F124" s="18">
        <f>p_1*((1-D124)*V_hit+D124*V_miss)+p_0*((1-C124)*V_FA+C124*V_CR)</f>
        <v>-71.788180161559012</v>
      </c>
    </row>
    <row r="125" spans="2:6" ht="15.75" x14ac:dyDescent="0.25">
      <c r="B125" s="17">
        <f t="shared" si="6"/>
        <v>2.8000000000000034</v>
      </c>
      <c r="C125" s="17">
        <f t="shared" si="2"/>
        <v>0.99744486966957213</v>
      </c>
      <c r="D125" s="17">
        <f t="shared" si="4"/>
        <v>0.94726249041045818</v>
      </c>
      <c r="E125" s="17">
        <f t="shared" si="5"/>
        <v>0.62379195859314218</v>
      </c>
      <c r="F125" s="18">
        <f>p_1*((1-D125)*V_hit+D125*V_miss)+p_0*((1-C125)*V_FA+C125*V_CR)</f>
        <v>-91.539949995219217</v>
      </c>
    </row>
    <row r="126" spans="2:6" ht="15.75" x14ac:dyDescent="0.25">
      <c r="B126" s="17">
        <f t="shared" si="6"/>
        <v>2.9000000000000035</v>
      </c>
      <c r="C126" s="17">
        <f t="shared" si="2"/>
        <v>0.99813418669961596</v>
      </c>
      <c r="D126" s="17">
        <f t="shared" ref="D126:D132" si="7">_xlfn.NORM.DIST(B126,d_prime,1,1)</f>
        <v>0.95718106920158386</v>
      </c>
      <c r="E126" s="17">
        <f t="shared" ref="E126:E157" si="8">p_0*C126+p_1*(1-D126)</f>
        <v>0.62028561533570858</v>
      </c>
      <c r="F126" s="18">
        <f>p_1*((1-D126)*V_hit+D126*V_miss)+p_0*((1-C126)*V_FA+C126*V_CR)</f>
        <v>-108.65498957019679</v>
      </c>
    </row>
    <row r="127" spans="2:6" ht="15.75" x14ac:dyDescent="0.25">
      <c r="B127" s="17">
        <f t="shared" si="6"/>
        <v>3.0000000000000036</v>
      </c>
      <c r="C127" s="17">
        <f t="shared" ref="C127:C132" si="9">_xlfn.NORM.DIST(B127,0,1,1)</f>
        <v>0.9986501019683699</v>
      </c>
      <c r="D127" s="17">
        <f t="shared" si="7"/>
        <v>0.96553444432736968</v>
      </c>
      <c r="E127" s="17">
        <f t="shared" si="8"/>
        <v>0.61729352768721912</v>
      </c>
      <c r="F127" s="18">
        <f>p_1*((1-D127)*V_hit+D127*V_miss)+p_0*((1-C127)*V_FA+C127*V_CR)</f>
        <v>-123.30356858302378</v>
      </c>
    </row>
    <row r="128" spans="2:6" ht="15.75" x14ac:dyDescent="0.25">
      <c r="B128" s="17">
        <f t="shared" si="6"/>
        <v>3.1000000000000036</v>
      </c>
      <c r="C128" s="17">
        <f t="shared" si="9"/>
        <v>0.99903239678678168</v>
      </c>
      <c r="D128" s="17">
        <f t="shared" si="7"/>
        <v>0.97249966995556558</v>
      </c>
      <c r="E128" s="17">
        <f t="shared" si="8"/>
        <v>0.61476971367227118</v>
      </c>
      <c r="F128" s="18">
        <f>p_1*((1-D128)*V_hit+D128*V_miss)+p_0*((1-C128)*V_FA+C128*V_CR)</f>
        <v>-135.69154999887292</v>
      </c>
    </row>
    <row r="129" spans="2:6" ht="15.75" x14ac:dyDescent="0.25">
      <c r="B129" s="17">
        <f t="shared" si="6"/>
        <v>3.2000000000000037</v>
      </c>
      <c r="C129" s="17">
        <f t="shared" si="9"/>
        <v>0.99931286206208414</v>
      </c>
      <c r="D129" s="17">
        <f t="shared" si="7"/>
        <v>0.97824968605504425</v>
      </c>
      <c r="E129" s="17">
        <f t="shared" si="8"/>
        <v>0.61266498855307061</v>
      </c>
      <c r="F129" s="18">
        <f>p_1*((1-D129)*V_hit+D129*V_miss)+p_0*((1-C129)*V_FA+C129*V_CR)</f>
        <v>-146.04564061502856</v>
      </c>
    </row>
    <row r="130" spans="2:6" ht="15.75" x14ac:dyDescent="0.25">
      <c r="B130" s="17">
        <f t="shared" si="6"/>
        <v>3.3000000000000038</v>
      </c>
      <c r="C130" s="17">
        <f t="shared" si="9"/>
        <v>0.99951657585761622</v>
      </c>
      <c r="D130" s="17">
        <f t="shared" si="7"/>
        <v>0.98294931530486285</v>
      </c>
      <c r="E130" s="17">
        <f t="shared" si="8"/>
        <v>0.61092932039782977</v>
      </c>
      <c r="F130" s="18">
        <f>p_1*((1-D130)*V_hit+D130*V_miss)+p_0*((1-C130)*V_FA+C130*V_CR)</f>
        <v>-154.60084096259084</v>
      </c>
    </row>
    <row r="131" spans="2:6" ht="15.75" x14ac:dyDescent="0.25">
      <c r="B131" s="17">
        <f t="shared" si="6"/>
        <v>3.4000000000000039</v>
      </c>
      <c r="C131" s="17">
        <f t="shared" si="9"/>
        <v>0.99966307073432314</v>
      </c>
      <c r="D131" s="17">
        <f t="shared" si="7"/>
        <v>0.98675224941570394</v>
      </c>
      <c r="E131" s="17">
        <f t="shared" si="8"/>
        <v>0.60951372768990941</v>
      </c>
      <c r="F131" s="18">
        <f>p_1*((1-D131)*V_hit+D131*V_miss)+p_0*((1-C131)*V_FA+C131*V_CR)</f>
        <v>-161.59025162895887</v>
      </c>
    </row>
    <row r="132" spans="2:6" ht="15.75" x14ac:dyDescent="0.25">
      <c r="B132" s="17">
        <f>B131+B$60</f>
        <v>3.500000000000004</v>
      </c>
      <c r="C132" s="17">
        <f t="shared" si="9"/>
        <v>0.99976737092096446</v>
      </c>
      <c r="D132" s="17">
        <f t="shared" si="7"/>
        <v>0.9897989843225653</v>
      </c>
      <c r="E132" s="17">
        <f t="shared" si="8"/>
        <v>0.60837172295150865</v>
      </c>
      <c r="F132" s="18">
        <f>p_1*((1-D132)*V_hit+D132*V_miss)+p_0*((1-C132)*V_FA+C132*V_CR)</f>
        <v>-167.23722819321699</v>
      </c>
    </row>
  </sheetData>
  <mergeCells count="21">
    <mergeCell ref="B27:C27"/>
    <mergeCell ref="B14:C14"/>
    <mergeCell ref="B28:B29"/>
    <mergeCell ref="J13:K13"/>
    <mergeCell ref="H14:I14"/>
    <mergeCell ref="H15:H16"/>
    <mergeCell ref="H27:I27"/>
    <mergeCell ref="H28:H29"/>
    <mergeCell ref="J6:K6"/>
    <mergeCell ref="H7:I7"/>
    <mergeCell ref="H8:H9"/>
    <mergeCell ref="J26:K26"/>
    <mergeCell ref="D1:E1"/>
    <mergeCell ref="B2:C2"/>
    <mergeCell ref="B3:B4"/>
    <mergeCell ref="D26:E26"/>
    <mergeCell ref="D6:E6"/>
    <mergeCell ref="D13:E13"/>
    <mergeCell ref="B8:B9"/>
    <mergeCell ref="B15:B16"/>
    <mergeCell ref="B7:C7"/>
  </mergeCells>
  <phoneticPr fontId="3" type="noConversion"/>
  <pageMargins left="0.78740157499999996" right="0.78740157499999996" top="0.984251969" bottom="0.984251969" header="0.4921259845" footer="0.4921259845"/>
  <pageSetup paperSize="9" scale="5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49" r:id="rId4">
          <objectPr defaultSize="0" autoPict="0" r:id="rId5">
            <anchor moveWithCells="1">
              <from>
                <xdr:col>5</xdr:col>
                <xdr:colOff>314325</xdr:colOff>
                <xdr:row>19</xdr:row>
                <xdr:rowOff>123825</xdr:rowOff>
              </from>
              <to>
                <xdr:col>6</xdr:col>
                <xdr:colOff>476250</xdr:colOff>
                <xdr:row>22</xdr:row>
                <xdr:rowOff>104775</xdr:rowOff>
              </to>
            </anchor>
          </objectPr>
        </oleObject>
      </mc:Choice>
      <mc:Fallback>
        <oleObject progId="Equation.DSMT4" shapeId="2049" r:id="rId4"/>
      </mc:Fallback>
    </mc:AlternateContent>
    <mc:AlternateContent xmlns:mc="http://schemas.openxmlformats.org/markup-compatibility/2006">
      <mc:Choice Requires="x14">
        <oleObject progId="Equation.DSMT4" shapeId="2050" r:id="rId6">
          <objectPr defaultSize="0" autoPict="0" r:id="rId7">
            <anchor moveWithCells="1">
              <from>
                <xdr:col>5</xdr:col>
                <xdr:colOff>219075</xdr:colOff>
                <xdr:row>22</xdr:row>
                <xdr:rowOff>161925</xdr:rowOff>
              </from>
              <to>
                <xdr:col>6</xdr:col>
                <xdr:colOff>600075</xdr:colOff>
                <xdr:row>25</xdr:row>
                <xdr:rowOff>38100</xdr:rowOff>
              </to>
            </anchor>
          </objectPr>
        </oleObject>
      </mc:Choice>
      <mc:Fallback>
        <oleObject progId="Equation.DSMT4" shapeId="2050" r:id="rId6"/>
      </mc:Fallback>
    </mc:AlternateContent>
    <mc:AlternateContent xmlns:mc="http://schemas.openxmlformats.org/markup-compatibility/2006">
      <mc:Choice Requires="x14">
        <oleObject progId="Equation.DSMT4" shapeId="2051" r:id="rId8">
          <objectPr defaultSize="0" r:id="rId9">
            <anchor moveWithCells="1">
              <from>
                <xdr:col>10</xdr:col>
                <xdr:colOff>485775</xdr:colOff>
                <xdr:row>17</xdr:row>
                <xdr:rowOff>28575</xdr:rowOff>
              </from>
              <to>
                <xdr:col>12</xdr:col>
                <xdr:colOff>981075</xdr:colOff>
                <xdr:row>21</xdr:row>
                <xdr:rowOff>47625</xdr:rowOff>
              </to>
            </anchor>
          </objectPr>
        </oleObject>
      </mc:Choice>
      <mc:Fallback>
        <oleObject progId="Equation.DSMT4" shapeId="2051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11</vt:i4>
      </vt:variant>
    </vt:vector>
  </HeadingPairs>
  <TitlesOfParts>
    <vt:vector size="13" baseType="lpstr">
      <vt:lpstr>Aufgabe</vt:lpstr>
      <vt:lpstr>MaxLikelihoodRatio</vt:lpstr>
      <vt:lpstr>cr_</vt:lpstr>
      <vt:lpstr>d_prime</vt:lpstr>
      <vt:lpstr>fa_</vt:lpstr>
      <vt:lpstr>hit_</vt:lpstr>
      <vt:lpstr>miss_</vt:lpstr>
      <vt:lpstr>p_0</vt:lpstr>
      <vt:lpstr>p_1</vt:lpstr>
      <vt:lpstr>V_CR</vt:lpstr>
      <vt:lpstr>V_FA</vt:lpstr>
      <vt:lpstr>V_hit</vt:lpstr>
      <vt:lpstr>V_miss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Meinhardt, Prof. Dr. Guenter</dc:creator>
  <cp:lastModifiedBy>Meinhardt, Prof. Dr. Guenter</cp:lastModifiedBy>
  <cp:lastPrinted>2007-07-09T21:32:53Z</cp:lastPrinted>
  <dcterms:created xsi:type="dcterms:W3CDTF">2004-06-09T09:36:35Z</dcterms:created>
  <dcterms:modified xsi:type="dcterms:W3CDTF">2018-12-13T10:36:01Z</dcterms:modified>
</cp:coreProperties>
</file>